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140C180-DA1C-4AAA-B6D8-E0DC8F03955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Инструкция" sheetId="15" r:id="rId1"/>
    <sheet name="Разрядка постоянным током" sheetId="16" r:id="rId2"/>
    <sheet name="Лист выборки данных (2)" sheetId="17" state="hidden" r:id="rId3"/>
  </sheets>
  <definedNames>
    <definedName name="_xlnm.Print_Area" localSheetId="0">Инструкция!$A$1:$I$36</definedName>
    <definedName name="_xlnm.Print_Area" localSheetId="1">'Разрядка постоянным током'!$A$1:$K$26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6" l="1"/>
  <c r="E25" i="16" s="1"/>
  <c r="K13" i="16" s="1"/>
  <c r="E19" i="16"/>
  <c r="E18" i="16"/>
  <c r="E17" i="16"/>
  <c r="E24" i="16" s="1"/>
  <c r="K6" i="16" s="1"/>
  <c r="K15" i="16" s="1"/>
  <c r="E16" i="16"/>
  <c r="E23" i="16" s="1"/>
  <c r="K5" i="16" s="1"/>
  <c r="E13" i="16"/>
  <c r="J11" i="16"/>
  <c r="E11" i="16"/>
  <c r="E12" i="16" s="1"/>
  <c r="K9" i="16"/>
  <c r="K12" i="16" l="1"/>
  <c r="K19" i="16"/>
  <c r="K16" i="16"/>
  <c r="K18" i="16" s="1"/>
  <c r="K20" i="16"/>
  <c r="K4" i="16"/>
  <c r="A2" i="16" s="1"/>
  <c r="K8" i="16"/>
  <c r="K10" i="16" s="1"/>
  <c r="K17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11" authorId="0" shapeId="0" xr:uid="{E80EF6F1-7567-461F-9C08-C7A1E0DEA706}">
      <text>
        <r>
          <rPr>
            <b/>
            <sz val="9"/>
            <color indexed="81"/>
            <rFont val="Tahoma"/>
            <family val="2"/>
            <charset val="204"/>
          </rPr>
          <t>Область с текстом примечания</t>
        </r>
      </text>
    </comment>
    <comment ref="D13" authorId="0" shapeId="0" xr:uid="{BF31C6C7-626A-47C8-AA1D-95560F255780}">
      <text>
        <r>
          <rPr>
            <b/>
            <sz val="9"/>
            <color indexed="81"/>
            <rFont val="Tahoma"/>
            <family val="2"/>
            <charset val="204"/>
          </rPr>
          <t>Область с текстом примечания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E4" authorId="0" shapeId="0" xr:uid="{0CC47828-C51E-4CFE-A148-DE00278F35AD}">
      <text>
        <r>
          <rPr>
            <sz val="9"/>
            <color indexed="81"/>
            <rFont val="Tahoma"/>
            <family val="2"/>
            <charset val="204"/>
          </rPr>
          <t>Укажите номинальное напряжение, до которого будет заряжен накопитель</t>
        </r>
      </text>
    </comment>
    <comment ref="E5" authorId="0" shapeId="0" xr:uid="{FA4E2A11-4D65-4321-9E86-64C7A6A34565}">
      <text>
        <r>
          <rPr>
            <sz val="9"/>
            <color indexed="81"/>
            <rFont val="Tahoma"/>
            <family val="2"/>
            <charset val="204"/>
          </rPr>
          <t>Укажите допускаемое остаточное напряжение на накопителе после его разрядки</t>
        </r>
      </text>
    </comment>
    <comment ref="E6" authorId="0" shapeId="0" xr:uid="{0FFE12FB-EABE-4FA3-89CF-C4C0304A0994}">
      <text>
        <r>
          <rPr>
            <sz val="9"/>
            <color indexed="81"/>
            <rFont val="Tahoma"/>
            <family val="2"/>
            <charset val="204"/>
          </rPr>
          <t>Укажите время разрядки накопителя, в течение которого требуется обеспечить резервное питание</t>
        </r>
      </text>
    </comment>
    <comment ref="E7" authorId="0" shapeId="0" xr:uid="{C636FF02-C2F3-487C-9ECD-4EBD3DCFA22F}">
      <text>
        <r>
          <rPr>
            <sz val="9"/>
            <color indexed="81"/>
            <rFont val="Tahoma"/>
            <family val="2"/>
            <charset val="204"/>
          </rPr>
          <t>Укажите разрядный ток, которым будет разряжаться накопитель для обеспечения резервного питания</t>
        </r>
      </text>
    </comment>
    <comment ref="E8" authorId="0" shapeId="0" xr:uid="{EB6EBA31-3E71-44C7-9870-6261BB6F08EF}">
      <text>
        <r>
          <rPr>
            <sz val="9"/>
            <color indexed="81"/>
            <rFont val="Tahoma"/>
            <family val="2"/>
            <charset val="204"/>
          </rPr>
          <t>Укажите требуемую массу
(ограничение по массе накопителя)</t>
        </r>
      </text>
    </comment>
    <comment ref="E9" authorId="0" shapeId="0" xr:uid="{D39E4713-8019-4C6B-9FAE-BC513F69585B}">
      <text>
        <r>
          <rPr>
            <sz val="9"/>
            <color indexed="81"/>
            <rFont val="Tahoma"/>
            <family val="2"/>
            <charset val="204"/>
          </rPr>
          <t>Укажите требуемые габаритные размеры
(место для размещения накопителя)</t>
        </r>
      </text>
    </comment>
    <comment ref="D15" authorId="0" shapeId="0" xr:uid="{F8A8CA8F-2E93-433B-BA02-FAB8023EA822}">
      <text>
        <r>
          <rPr>
            <sz val="9"/>
            <color indexed="81"/>
            <rFont val="Tahoma"/>
            <family val="2"/>
            <charset val="204"/>
          </rPr>
          <t>Выберите конденсатор, выпускаемый на АО "Элеконд"</t>
        </r>
      </text>
    </comment>
    <comment ref="E22" authorId="0" shapeId="0" xr:uid="{07784FD6-5F69-4E89-B8FB-596DC041D842}">
      <text>
        <r>
          <rPr>
            <sz val="9"/>
            <color indexed="81"/>
            <rFont val="Tahoma"/>
            <family val="2"/>
            <charset val="204"/>
          </rPr>
          <t>По умолчанию: 1 цепочка последовательно соединенных конденсаторов.
При необходимости увеличения емкости и снижения ЭПС накопителя на выбранных  конденсаторах нужно вводить дополнительные параллельные цепочки.</t>
        </r>
      </text>
    </comment>
  </commentList>
</comments>
</file>

<file path=xl/sharedStrings.xml><?xml version="1.0" encoding="utf-8"?>
<sst xmlns="http://schemas.openxmlformats.org/spreadsheetml/2006/main" count="169" uniqueCount="126">
  <si>
    <t>В</t>
  </si>
  <si>
    <t>А</t>
  </si>
  <si>
    <t>Ф</t>
  </si>
  <si>
    <t>Разрядный ток</t>
  </si>
  <si>
    <t>Энергия</t>
  </si>
  <si>
    <t>мОм</t>
  </si>
  <si>
    <t>Время разрядки</t>
  </si>
  <si>
    <t>Диаметр</t>
  </si>
  <si>
    <t>Высота</t>
  </si>
  <si>
    <t>Масса</t>
  </si>
  <si>
    <t>Падение напряжения на ЭПС</t>
  </si>
  <si>
    <t>Втч</t>
  </si>
  <si>
    <t>г</t>
  </si>
  <si>
    <t>мм</t>
  </si>
  <si>
    <t>Остаточное напряжение</t>
  </si>
  <si>
    <t>Полезная мощность</t>
  </si>
  <si>
    <t>Наименование конденсатора</t>
  </si>
  <si>
    <t>ЭПС конденсатора</t>
  </si>
  <si>
    <t>Номинальная емкость конденсатора</t>
  </si>
  <si>
    <t>см3</t>
  </si>
  <si>
    <t>шт.</t>
  </si>
  <si>
    <t>ЭПС цепочки</t>
  </si>
  <si>
    <t>Масса цепочки</t>
  </si>
  <si>
    <t>кВт</t>
  </si>
  <si>
    <t>Типономинал конденсаторов</t>
  </si>
  <si>
    <t>Количество последовательно соединенных конденсаторов</t>
  </si>
  <si>
    <t>Количество параллельно соединенных цепочек</t>
  </si>
  <si>
    <t>Падение напряжения от разрядки в заданном режиме</t>
  </si>
  <si>
    <t>Общее падение напряжения после разрядки</t>
  </si>
  <si>
    <t>Номинальное напряжение накопителя</t>
  </si>
  <si>
    <t>Емкость накопителя</t>
  </si>
  <si>
    <t>ЭПС накопителя</t>
  </si>
  <si>
    <t>Общее количество конденсаторов в накопителе</t>
  </si>
  <si>
    <t>Объем конденсаторов в накопителе</t>
  </si>
  <si>
    <t>Масса конденсаторов в накопителе</t>
  </si>
  <si>
    <t>Кол-во последовательно соединеных конденсаторов</t>
  </si>
  <si>
    <t>Остаточное напряжение на накопителе</t>
  </si>
  <si>
    <t>Масса* (фактическая)</t>
  </si>
  <si>
    <t>E-mail:</t>
  </si>
  <si>
    <t>Телефон:</t>
  </si>
  <si>
    <t>elecond.supercapacitor@elcudm.ru</t>
  </si>
  <si>
    <t>(34147) 4-25-01</t>
  </si>
  <si>
    <t>8-919-902-7508 (Telegram, Whatsapp)</t>
  </si>
  <si>
    <t>Моб. телефон:</t>
  </si>
  <si>
    <t>Расчетные данные для выбора конденсатора - Шаг 2</t>
  </si>
  <si>
    <t>Выбор конденсатора - Шаг 3</t>
  </si>
  <si>
    <t>Расчетные характеристики накопителя - Шаг 5</t>
  </si>
  <si>
    <t>Компоновка и массогабаритные характеристики накопителя - Шаг 6</t>
  </si>
  <si>
    <t>Функциональные характеристики накопителя - Шаг 7</t>
  </si>
  <si>
    <t>Направьте нам результаты расчета - Шаг 8</t>
  </si>
  <si>
    <t>Масса, не более</t>
  </si>
  <si>
    <t>Требования заказчика (исходные данные для расчета) - Шаг 1</t>
  </si>
  <si>
    <t>Емкость цепочки</t>
  </si>
  <si>
    <t>Количество параллельных цепочек конденсаторов</t>
  </si>
  <si>
    <t>Указываем количество параллельных цепочек конденсаторов - Шаг 4 (при необходимости)</t>
  </si>
  <si>
    <t>Габаритные размеры (Длина х Ширина х Высота),не более</t>
  </si>
  <si>
    <t xml:space="preserve">                 Прочитать инструкцию по работе </t>
  </si>
  <si>
    <t>№ шага</t>
  </si>
  <si>
    <t>Действие</t>
  </si>
  <si>
    <t>№ п/п</t>
  </si>
  <si>
    <t>-</t>
  </si>
  <si>
    <t>0,00</t>
  </si>
  <si>
    <t>текст</t>
  </si>
  <si>
    <t>300х300х300</t>
  </si>
  <si>
    <t>Пример:</t>
  </si>
  <si>
    <t>Шаг 1</t>
  </si>
  <si>
    <t>Шаг 2</t>
  </si>
  <si>
    <t>Шаг 3</t>
  </si>
  <si>
    <t>Шаг 4</t>
  </si>
  <si>
    <t>Шаг 8</t>
  </si>
  <si>
    <t>Используемые цветовые метки:</t>
  </si>
  <si>
    <t>ввод данных с клавиатуры;</t>
  </si>
  <si>
    <t>выбор данных из списка;</t>
  </si>
  <si>
    <t>Инструкция по работе с калькулятором для расчета параметров (характеристик) накопителя на основе конденсаторов с двойным электрическим слоем</t>
  </si>
  <si>
    <t>Перейти к расчету параметров (характеристик) накопителя на основе конденсаторов с двойным электрическим слоем</t>
  </si>
  <si>
    <t>Расчетная емкость единичного конденсатора</t>
  </si>
  <si>
    <t>рассчетное поле, данные недоступны для изменения;</t>
  </si>
  <si>
    <t>информационное поле, данные недоступны для изменения;</t>
  </si>
  <si>
    <t>сек.</t>
  </si>
  <si>
    <t>К58-27 2,5Вх1Ф (-50°С)</t>
  </si>
  <si>
    <t>К58-27 2,5Вх3Ф (-50°С)</t>
  </si>
  <si>
    <t>К58-27 2,5Вх5Ф (-50°С)</t>
  </si>
  <si>
    <t>К58-27 2,5Вх10Ф (-50°С)</t>
  </si>
  <si>
    <t>К58-27 2,5Вх15Ф (-50°С)</t>
  </si>
  <si>
    <t>К58-27 2,5Вх25Ф (-50°С)</t>
  </si>
  <si>
    <t>К58-27 2,5Вх50Ф (-50°С)</t>
  </si>
  <si>
    <t>К58-27 2,5Вх100Ф (-50°С)</t>
  </si>
  <si>
    <t>К58-28 2,7Вх1Ф (-50°С)</t>
  </si>
  <si>
    <t>К58-28 2,7Вх3Ф (-50°С)</t>
  </si>
  <si>
    <t>К58-28 2,7Вх5Ф (-50°С)</t>
  </si>
  <si>
    <t>К58-28 2,7Вх10Ф (-50°С)</t>
  </si>
  <si>
    <t>К58-28 2,7Вх15Ф (-50°С)</t>
  </si>
  <si>
    <t>К58-28 2,7Вх25Ф (-50°С)</t>
  </si>
  <si>
    <t>К58-28 2,7Вх50Ф (-50°С)</t>
  </si>
  <si>
    <t>К58-28 2,7Вх100Ф (-50°С)</t>
  </si>
  <si>
    <t>К58-28 2,7Вх200Ф (-50°С)</t>
  </si>
  <si>
    <t>К58-29 2,7Вх1Ф (-60°С)</t>
  </si>
  <si>
    <t>К58-29 2,7Вх3Ф (-60°С)</t>
  </si>
  <si>
    <t>К58-29 2,7Вх5Ф (-60°С)</t>
  </si>
  <si>
    <t>К58-29 2,7Вх10Ф (-60°С)</t>
  </si>
  <si>
    <t>К58-29 2,7Вх15Ф (-60°С)</t>
  </si>
  <si>
    <t>К58-29 2,7Вх25Ф (-60°С)</t>
  </si>
  <si>
    <t>К58-29 2,7Вх50Ф (-60°С)</t>
  </si>
  <si>
    <t>К58-29 2,7Вх100Ф (-60°С)</t>
  </si>
  <si>
    <t>К58-29 2,7Вх200Ф (-60°С)</t>
  </si>
  <si>
    <t>К58-30 2,7Вх330Ф (-60°С)</t>
  </si>
  <si>
    <t>К58-30 2,7Вх470Ф (-60°С)</t>
  </si>
  <si>
    <t>К58-31 2,7Вх680Ф (-60°С)</t>
  </si>
  <si>
    <t>К58-31 2,7Вх1000Ф (-60°С)</t>
  </si>
  <si>
    <t>К58-31 2,7Вх1500Ф (-60°С)</t>
  </si>
  <si>
    <t>К58-31 2,7Вх2200Ф (-60°С)</t>
  </si>
  <si>
    <t>К58-31 2,7Вх3300Ф (-60°С)</t>
  </si>
  <si>
    <t>К58-31 2,7Вх4700Ф (-60°С)</t>
  </si>
  <si>
    <t>остаточное напряжение накопителя удовлетворяет исходным требованиям;</t>
  </si>
  <si>
    <t>остаточное напряжение накопителя неудовлетворяет исходным требованиям.</t>
  </si>
  <si>
    <r>
      <rPr>
        <b/>
        <sz val="11"/>
        <color theme="1"/>
        <rFont val="Arial"/>
        <family val="2"/>
        <charset val="204"/>
      </rPr>
      <t xml:space="preserve">Примечание: </t>
    </r>
    <r>
      <rPr>
        <sz val="11"/>
        <color theme="1"/>
        <rFont val="Arial"/>
        <family val="2"/>
        <charset val="204"/>
      </rPr>
      <t>В документе производится предварительный расчет параметров (характеристик) накопителя на основе конденсаторов с двойным электрическим слоем.</t>
    </r>
  </si>
  <si>
    <t>Введите с клавиатуры значения в соответствующие поля.</t>
  </si>
  <si>
    <r>
      <t xml:space="preserve">При необходимости укажите количество параллельных цепочек конденсаторов, применяемых в накопителе.
</t>
    </r>
    <r>
      <rPr>
        <b/>
        <sz val="11"/>
        <color theme="1"/>
        <rFont val="Arial"/>
        <family val="2"/>
        <charset val="204"/>
      </rPr>
      <t>Примечание:</t>
    </r>
    <r>
      <rPr>
        <sz val="11"/>
        <color theme="1"/>
        <rFont val="Arial"/>
        <family val="2"/>
        <charset val="204"/>
      </rPr>
      <t xml:space="preserve"> по умолчанию устанавливается 1 цепочка последовательно соединенных конденсаторов.
При необходимости увеличения емкости и снижения ЭПС накопителя на выбранных  конденсаторах нужно вводить дополнительные параллельные цепочки.</t>
    </r>
  </si>
  <si>
    <t>2) Компоновка и массогабаритные характеристики:</t>
  </si>
  <si>
    <t xml:space="preserve">Шаг 5
Шаг 6 
Шаг 7 </t>
  </si>
  <si>
    <t>3) Функциональные характеристики накопителя:</t>
  </si>
  <si>
    <t xml:space="preserve">На этом шаге определяем расчетную емкость конденсаторов, из которых будет состоять накопитель энергии.
После выбора позиции из списка - параметры конденсатора изменятся автоматически.
</t>
  </si>
  <si>
    <t>Производится рассчет емкости накопителя энергии, исходя из требований к его работе (разрядный ток и время разрядки), а также величины допускаемого падения напряжения при работе накопителя.</t>
  </si>
  <si>
    <t>На основе параметров выбранного конденсатора (Шаг 3) рассчитываются параметры полученного накопителя энергии:
1) Общие параметры накопителя:</t>
  </si>
  <si>
    <r>
      <rPr>
        <b/>
        <sz val="11"/>
        <color theme="1"/>
        <rFont val="Arial"/>
        <family val="2"/>
        <charset val="204"/>
      </rPr>
      <t xml:space="preserve">Примечание: </t>
    </r>
    <r>
      <rPr>
        <sz val="11"/>
        <color theme="1"/>
        <rFont val="Arial"/>
        <family val="2"/>
        <charset val="204"/>
      </rPr>
      <t xml:space="preserve">
- появление </t>
    </r>
    <r>
      <rPr>
        <sz val="11"/>
        <color rgb="FF00B050"/>
        <rFont val="Arial"/>
        <family val="2"/>
        <charset val="204"/>
      </rPr>
      <t>зеленой</t>
    </r>
    <r>
      <rPr>
        <sz val="11"/>
        <color theme="1"/>
        <rFont val="Arial"/>
        <family val="2"/>
        <charset val="204"/>
      </rPr>
      <t xml:space="preserve"> цветовой метки означает, что остаточное напряжение накопителя удовлетворяет исходным требованиям, переходим к Шагу 8;
- появлении </t>
    </r>
    <r>
      <rPr>
        <sz val="11"/>
        <color rgb="FFFF0000"/>
        <rFont val="Arial"/>
        <family val="2"/>
        <charset val="204"/>
      </rPr>
      <t>красной</t>
    </r>
    <r>
      <rPr>
        <sz val="11"/>
        <color theme="1"/>
        <rFont val="Arial"/>
        <family val="2"/>
        <charset val="204"/>
      </rPr>
      <t xml:space="preserve"> цветовой метки означает что, отсутствует запас по остаточному напряжению накопителя. Выбор емкости конденсатора - не верен, измените позицию конденсатора из списка с большим значением емкости в Шаге №3.</t>
    </r>
  </si>
  <si>
    <r>
      <rPr>
        <b/>
        <sz val="11"/>
        <color theme="1"/>
        <rFont val="Arial"/>
        <family val="2"/>
        <charset val="204"/>
      </rPr>
      <t xml:space="preserve">При положительном выполнении условий в Шаге 7 </t>
    </r>
    <r>
      <rPr>
        <sz val="11"/>
        <color theme="1"/>
        <rFont val="Arial"/>
        <family val="2"/>
        <charset val="204"/>
      </rPr>
      <t xml:space="preserve">(появлении зеленой метки) - сохраните документ и направьте его любым удобным для Вас способом:
- на электронную почту elecond.supercapacitor@elcudm.ru
- в мессенджеры Telegram, Whatsapp (Моб. телефон) 8-919-902-7508
</t>
    </r>
    <r>
      <rPr>
        <b/>
        <sz val="11"/>
        <color theme="1"/>
        <rFont val="Arial"/>
        <family val="2"/>
        <charset val="204"/>
      </rPr>
      <t xml:space="preserve">При появлении вопросов / предложений по расчету накопителя свяжитесь с нами по телефонам: </t>
    </r>
    <r>
      <rPr>
        <sz val="11"/>
        <color theme="1"/>
        <rFont val="Arial"/>
        <family val="2"/>
        <charset val="204"/>
      </rPr>
      <t xml:space="preserve">
Телефон:(34147) 4-25-01			
Моб. телефон: 8-919-902-7508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</si>
</sst>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color theme="10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8"/>
      <name val="Calibri"/>
      <family val="2"/>
      <scheme val="minor"/>
    </font>
    <font>
      <sz val="11"/>
      <color rgb="FF00B050"/>
      <name val="Arial"/>
      <family val="2"/>
      <charset val="204"/>
    </font>
    <font>
      <sz val="11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22D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6">
    <xf numFmtId="0" fontId="0" fillId="0" borderId="0" xfId="0"/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0" fillId="4" borderId="0" xfId="0" applyFill="1" applyProtection="1">
      <protection hidden="1"/>
    </xf>
    <xf numFmtId="0" fontId="0" fillId="4" borderId="0" xfId="0" applyFill="1"/>
    <xf numFmtId="0" fontId="2" fillId="3" borderId="0" xfId="0" applyFont="1" applyFill="1"/>
    <xf numFmtId="0" fontId="2" fillId="0" borderId="1" xfId="0" applyFont="1" applyBorder="1" applyAlignment="1" applyProtection="1">
      <alignment horizontal="right" vertical="center"/>
      <protection hidden="1"/>
    </xf>
    <xf numFmtId="2" fontId="2" fillId="0" borderId="1" xfId="0" applyNumberFormat="1" applyFont="1" applyBorder="1" applyAlignment="1" applyProtection="1">
      <alignment vertical="center"/>
      <protection hidden="1"/>
    </xf>
    <xf numFmtId="1" fontId="2" fillId="0" borderId="1" xfId="0" applyNumberFormat="1" applyFont="1" applyBorder="1" applyAlignment="1" applyProtection="1">
      <alignment vertical="center"/>
      <protection hidden="1"/>
    </xf>
    <xf numFmtId="164" fontId="2" fillId="0" borderId="1" xfId="0" applyNumberFormat="1" applyFont="1" applyBorder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3" borderId="3" xfId="0" applyFont="1" applyFill="1" applyBorder="1" applyAlignment="1" applyProtection="1">
      <alignment vertical="center"/>
      <protection hidden="1"/>
    </xf>
    <xf numFmtId="0" fontId="2" fillId="3" borderId="5" xfId="0" applyFont="1" applyFill="1" applyBorder="1" applyAlignment="1" applyProtection="1">
      <alignment vertical="center"/>
      <protection hidden="1"/>
    </xf>
    <xf numFmtId="0" fontId="9" fillId="3" borderId="10" xfId="1" applyFont="1" applyFill="1" applyBorder="1" applyAlignment="1" applyProtection="1">
      <alignment horizontal="left" vertical="center"/>
      <protection hidden="1"/>
    </xf>
    <xf numFmtId="0" fontId="9" fillId="3" borderId="11" xfId="1" applyFont="1" applyFill="1" applyBorder="1" applyAlignment="1" applyProtection="1">
      <alignment horizontal="left" vertical="center"/>
      <protection hidden="1"/>
    </xf>
    <xf numFmtId="0" fontId="2" fillId="3" borderId="0" xfId="0" applyFont="1" applyFill="1" applyAlignment="1" applyProtection="1">
      <alignment horizontal="left" vertical="center"/>
      <protection hidden="1"/>
    </xf>
    <xf numFmtId="0" fontId="2" fillId="3" borderId="4" xfId="0" applyFont="1" applyFill="1" applyBorder="1" applyAlignment="1" applyProtection="1">
      <alignment horizontal="left" vertical="center"/>
      <protection hidden="1"/>
    </xf>
    <xf numFmtId="0" fontId="8" fillId="3" borderId="10" xfId="1" applyFont="1" applyFill="1" applyBorder="1" applyAlignment="1" applyProtection="1">
      <alignment horizontal="left" vertical="center"/>
      <protection hidden="1"/>
    </xf>
    <xf numFmtId="0" fontId="2" fillId="3" borderId="10" xfId="0" applyFont="1" applyFill="1" applyBorder="1" applyAlignment="1" applyProtection="1">
      <alignment vertical="center"/>
      <protection hidden="1"/>
    </xf>
    <xf numFmtId="2" fontId="2" fillId="3" borderId="10" xfId="0" applyNumberFormat="1" applyFont="1" applyFill="1" applyBorder="1" applyAlignment="1" applyProtection="1">
      <alignment vertical="center"/>
      <protection hidden="1"/>
    </xf>
    <xf numFmtId="0" fontId="2" fillId="3" borderId="8" xfId="0" applyFont="1" applyFill="1" applyBorder="1" applyAlignment="1" applyProtection="1">
      <alignment horizontal="left" vertical="center"/>
      <protection hidden="1"/>
    </xf>
    <xf numFmtId="0" fontId="2" fillId="3" borderId="0" xfId="0" applyFont="1" applyFill="1" applyBorder="1" applyAlignment="1" applyProtection="1">
      <alignment vertical="center"/>
      <protection hidden="1"/>
    </xf>
    <xf numFmtId="0" fontId="12" fillId="3" borderId="0" xfId="0" applyFont="1" applyFill="1"/>
    <xf numFmtId="0" fontId="12" fillId="3" borderId="0" xfId="0" applyFont="1" applyFill="1" applyAlignment="1">
      <alignment wrapText="1"/>
    </xf>
    <xf numFmtId="0" fontId="12" fillId="3" borderId="0" xfId="0" applyFont="1" applyFill="1" applyAlignment="1">
      <alignment horizontal="center" wrapText="1"/>
    </xf>
    <xf numFmtId="0" fontId="12" fillId="3" borderId="0" xfId="0" applyFont="1" applyFill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wrapText="1"/>
    </xf>
    <xf numFmtId="0" fontId="6" fillId="3" borderId="6" xfId="0" applyFont="1" applyFill="1" applyBorder="1" applyAlignment="1">
      <alignment horizontal="left" wrapText="1"/>
    </xf>
    <xf numFmtId="0" fontId="2" fillId="0" borderId="7" xfId="0" applyFont="1" applyBorder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2" fillId="0" borderId="9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1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7" fillId="0" borderId="12" xfId="1" applyFill="1" applyBorder="1" applyAlignment="1">
      <alignment horizontal="left" vertical="center" wrapText="1" indent="9"/>
    </xf>
    <xf numFmtId="0" fontId="7" fillId="0" borderId="10" xfId="1" applyFill="1" applyBorder="1" applyAlignment="1">
      <alignment horizontal="left" vertical="center" wrapText="1" indent="9"/>
    </xf>
    <xf numFmtId="0" fontId="7" fillId="0" borderId="11" xfId="1" applyFill="1" applyBorder="1" applyAlignment="1">
      <alignment horizontal="left" vertical="center" wrapText="1" indent="9"/>
    </xf>
    <xf numFmtId="0" fontId="7" fillId="0" borderId="3" xfId="1" applyFill="1" applyBorder="1" applyAlignment="1">
      <alignment horizontal="left" vertical="center" wrapText="1" indent="9"/>
    </xf>
    <xf numFmtId="0" fontId="7" fillId="0" borderId="0" xfId="1" applyFill="1" applyBorder="1" applyAlignment="1">
      <alignment horizontal="left" vertical="center" wrapText="1" indent="9"/>
    </xf>
    <xf numFmtId="0" fontId="7" fillId="0" borderId="4" xfId="1" applyFill="1" applyBorder="1" applyAlignment="1">
      <alignment horizontal="left" vertical="center" wrapText="1" indent="9"/>
    </xf>
    <xf numFmtId="0" fontId="7" fillId="0" borderId="5" xfId="1" applyFill="1" applyBorder="1" applyAlignment="1">
      <alignment horizontal="left" vertical="center" wrapText="1" indent="9"/>
    </xf>
    <xf numFmtId="0" fontId="7" fillId="0" borderId="2" xfId="1" applyFill="1" applyBorder="1" applyAlignment="1">
      <alignment horizontal="left" vertical="center" wrapText="1" indent="9"/>
    </xf>
    <xf numFmtId="0" fontId="7" fillId="0" borderId="6" xfId="1" applyFill="1" applyBorder="1" applyAlignment="1">
      <alignment horizontal="left" vertical="center" wrapText="1" indent="9"/>
    </xf>
    <xf numFmtId="0" fontId="6" fillId="3" borderId="13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6" fillId="3" borderId="12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top"/>
    </xf>
    <xf numFmtId="0" fontId="11" fillId="3" borderId="0" xfId="0" applyFont="1" applyFill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0" fillId="0" borderId="12" xfId="1" applyFont="1" applyBorder="1" applyAlignment="1" applyProtection="1">
      <alignment horizontal="center" vertical="center" wrapText="1"/>
      <protection hidden="1"/>
    </xf>
    <xf numFmtId="0" fontId="10" fillId="0" borderId="10" xfId="1" applyFont="1" applyBorder="1" applyAlignment="1" applyProtection="1">
      <alignment horizontal="center" vertical="center" wrapText="1"/>
      <protection hidden="1"/>
    </xf>
    <xf numFmtId="0" fontId="10" fillId="0" borderId="11" xfId="1" applyFont="1" applyBorder="1" applyAlignment="1" applyProtection="1">
      <alignment horizontal="center" vertical="center" wrapText="1"/>
      <protection hidden="1"/>
    </xf>
    <xf numFmtId="0" fontId="10" fillId="0" borderId="3" xfId="1" applyFont="1" applyBorder="1" applyAlignment="1" applyProtection="1">
      <alignment horizontal="center" vertical="center" wrapText="1"/>
      <protection hidden="1"/>
    </xf>
    <xf numFmtId="0" fontId="10" fillId="0" borderId="0" xfId="1" applyFont="1" applyBorder="1" applyAlignment="1" applyProtection="1">
      <alignment horizontal="center" vertical="center" wrapText="1"/>
      <protection hidden="1"/>
    </xf>
    <xf numFmtId="0" fontId="10" fillId="0" borderId="4" xfId="1" applyFont="1" applyBorder="1" applyAlignment="1" applyProtection="1">
      <alignment horizontal="center" vertical="center" wrapText="1"/>
      <protection hidden="1"/>
    </xf>
    <xf numFmtId="0" fontId="10" fillId="0" borderId="5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 applyProtection="1">
      <alignment horizontal="center" vertical="center" wrapText="1"/>
      <protection hidden="1"/>
    </xf>
    <xf numFmtId="0" fontId="10" fillId="0" borderId="6" xfId="1" applyFont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horizontal="left" vertical="center"/>
      <protection hidden="1"/>
    </xf>
    <xf numFmtId="0" fontId="3" fillId="4" borderId="7" xfId="0" applyFont="1" applyFill="1" applyBorder="1" applyAlignment="1" applyProtection="1">
      <alignment horizontal="center" vertical="center"/>
      <protection hidden="1"/>
    </xf>
    <xf numFmtId="0" fontId="3" fillId="4" borderId="8" xfId="0" applyFont="1" applyFill="1" applyBorder="1" applyAlignment="1" applyProtection="1">
      <alignment horizontal="center" vertical="center"/>
      <protection hidden="1"/>
    </xf>
    <xf numFmtId="0" fontId="3" fillId="4" borderId="9" xfId="0" applyFont="1" applyFill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2" fillId="0" borderId="9" xfId="0" applyFont="1" applyBorder="1" applyAlignment="1" applyProtection="1">
      <alignment horizontal="left" vertical="center"/>
      <protection hidden="1"/>
    </xf>
    <xf numFmtId="0" fontId="2" fillId="3" borderId="2" xfId="0" applyFont="1" applyFill="1" applyBorder="1" applyAlignment="1" applyProtection="1">
      <alignment horizontal="left" vertical="center"/>
      <protection hidden="1"/>
    </xf>
    <xf numFmtId="0" fontId="2" fillId="3" borderId="6" xfId="0" applyFont="1" applyFill="1" applyBorder="1" applyAlignment="1" applyProtection="1">
      <alignment horizontal="left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1" fillId="4" borderId="8" xfId="0" applyFont="1" applyFill="1" applyBorder="1" applyAlignment="1" applyProtection="1">
      <alignment horizontal="center" vertical="center" wrapText="1"/>
      <protection hidden="1"/>
    </xf>
    <xf numFmtId="0" fontId="1" fillId="4" borderId="9" xfId="0" applyFont="1" applyFill="1" applyBorder="1" applyAlignment="1" applyProtection="1">
      <alignment horizontal="center" vertical="center" wrapText="1"/>
      <protection hidden="1"/>
    </xf>
    <xf numFmtId="0" fontId="2" fillId="6" borderId="1" xfId="0" applyFont="1" applyFill="1" applyBorder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2"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5050"/>
      <color rgb="FFF16161"/>
      <color rgb="FF122D7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1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hyperlink" Target="#'&#1056;&#1072;&#1079;&#1088;&#1103;&#1076;&#1082;&#1072; &#1087;&#1086;&#1089;&#1090;&#1086;&#1103;&#1085;&#1085;&#1099;&#1084; &#1090;&#1086;&#1082;&#1086;&#1084;'!A1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hyperlink" Target="#&#1048;&#1085;&#1089;&#1090;&#1088;&#1091;&#1082;&#1094;&#1080;&#1103;!A1"/><Relationship Id="rId1" Type="http://schemas.openxmlformats.org/officeDocument/2006/relationships/image" Target="../media/image1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85724</xdr:colOff>
      <xdr:row>0</xdr:row>
      <xdr:rowOff>461554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3A37CAB-3F87-4AF9-B077-0528D377B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43249" cy="461554"/>
        </a:xfrm>
        <a:prstGeom prst="rect">
          <a:avLst/>
        </a:prstGeom>
      </xdr:spPr>
    </xdr:pic>
    <xdr:clientData/>
  </xdr:twoCellAnchor>
  <xdr:twoCellAnchor editAs="oneCell">
    <xdr:from>
      <xdr:col>2</xdr:col>
      <xdr:colOff>47626</xdr:colOff>
      <xdr:row>21</xdr:row>
      <xdr:rowOff>238125</xdr:rowOff>
    </xdr:from>
    <xdr:to>
      <xdr:col>8</xdr:col>
      <xdr:colOff>1590676</xdr:colOff>
      <xdr:row>21</xdr:row>
      <xdr:rowOff>1566022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76A88BD-1F66-4D69-A69E-3A0E5D765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2551" y="5972175"/>
          <a:ext cx="4514850" cy="1327897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23</xdr:row>
      <xdr:rowOff>180976</xdr:rowOff>
    </xdr:from>
    <xdr:to>
      <xdr:col>8</xdr:col>
      <xdr:colOff>1638300</xdr:colOff>
      <xdr:row>23</xdr:row>
      <xdr:rowOff>977474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6970341-1961-47AA-8643-D4A4C4099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23975" y="8448676"/>
          <a:ext cx="4591050" cy="796498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26</xdr:row>
      <xdr:rowOff>38100</xdr:rowOff>
    </xdr:from>
    <xdr:to>
      <xdr:col>8</xdr:col>
      <xdr:colOff>1809750</xdr:colOff>
      <xdr:row>26</xdr:row>
      <xdr:rowOff>1422461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99A03BE-2CAA-4A86-A986-47B2ED7A0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33500" y="12049125"/>
          <a:ext cx="4752975" cy="1384361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25</xdr:row>
      <xdr:rowOff>247650</xdr:rowOff>
    </xdr:from>
    <xdr:to>
      <xdr:col>6</xdr:col>
      <xdr:colOff>390819</xdr:colOff>
      <xdr:row>25</xdr:row>
      <xdr:rowOff>1476546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FB5E1459-4E50-48A3-884D-0920A8425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43025" y="10725150"/>
          <a:ext cx="2105319" cy="1228896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28</xdr:row>
      <xdr:rowOff>190500</xdr:rowOff>
    </xdr:from>
    <xdr:to>
      <xdr:col>8</xdr:col>
      <xdr:colOff>1838325</xdr:colOff>
      <xdr:row>28</xdr:row>
      <xdr:rowOff>1388027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954A90DB-08E5-40B3-9E83-2A39F5B94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62075" y="13887450"/>
          <a:ext cx="4752975" cy="1197527"/>
        </a:xfrm>
        <a:prstGeom prst="rect">
          <a:avLst/>
        </a:prstGeom>
      </xdr:spPr>
    </xdr:pic>
    <xdr:clientData/>
  </xdr:twoCellAnchor>
  <xdr:twoCellAnchor editAs="oneCell">
    <xdr:from>
      <xdr:col>2</xdr:col>
      <xdr:colOff>27332</xdr:colOff>
      <xdr:row>29</xdr:row>
      <xdr:rowOff>600072</xdr:rowOff>
    </xdr:from>
    <xdr:to>
      <xdr:col>8</xdr:col>
      <xdr:colOff>1741246</xdr:colOff>
      <xdr:row>29</xdr:row>
      <xdr:rowOff>1476262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5BB39A44-1A2C-46AE-A772-B1AA3DFDD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35984" y="15185746"/>
          <a:ext cx="4703936" cy="8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33130</xdr:colOff>
      <xdr:row>30</xdr:row>
      <xdr:rowOff>273326</xdr:rowOff>
    </xdr:from>
    <xdr:to>
      <xdr:col>8</xdr:col>
      <xdr:colOff>1738346</xdr:colOff>
      <xdr:row>30</xdr:row>
      <xdr:rowOff>1701897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91A2EDDE-4753-4497-ADEA-BC426175B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41782" y="18992022"/>
          <a:ext cx="4695238" cy="1428571"/>
        </a:xfrm>
        <a:prstGeom prst="rect">
          <a:avLst/>
        </a:prstGeom>
      </xdr:spPr>
    </xdr:pic>
    <xdr:clientData/>
  </xdr:twoCellAnchor>
  <xdr:twoCellAnchor editAs="oneCell">
    <xdr:from>
      <xdr:col>2</xdr:col>
      <xdr:colOff>82827</xdr:colOff>
      <xdr:row>33</xdr:row>
      <xdr:rowOff>256761</xdr:rowOff>
    </xdr:from>
    <xdr:to>
      <xdr:col>8</xdr:col>
      <xdr:colOff>1778519</xdr:colOff>
      <xdr:row>33</xdr:row>
      <xdr:rowOff>1685332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1C7461B2-1A27-4371-9CAE-357621FCE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91479" y="28011783"/>
          <a:ext cx="4685714" cy="1428571"/>
        </a:xfrm>
        <a:prstGeom prst="rect">
          <a:avLst/>
        </a:prstGeom>
      </xdr:spPr>
    </xdr:pic>
    <xdr:clientData/>
  </xdr:twoCellAnchor>
  <xdr:twoCellAnchor editAs="oneCell">
    <xdr:from>
      <xdr:col>2</xdr:col>
      <xdr:colOff>16566</xdr:colOff>
      <xdr:row>35</xdr:row>
      <xdr:rowOff>223630</xdr:rowOff>
    </xdr:from>
    <xdr:to>
      <xdr:col>8</xdr:col>
      <xdr:colOff>1712258</xdr:colOff>
      <xdr:row>35</xdr:row>
      <xdr:rowOff>1118868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906118C1-3BD5-4B19-B5A2-25287C3A7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25218" y="31656130"/>
          <a:ext cx="4685714" cy="895238"/>
        </a:xfrm>
        <a:prstGeom prst="rect">
          <a:avLst/>
        </a:prstGeom>
      </xdr:spPr>
    </xdr:pic>
    <xdr:clientData/>
  </xdr:twoCellAnchor>
  <xdr:twoCellAnchor editAs="oneCell">
    <xdr:from>
      <xdr:col>2</xdr:col>
      <xdr:colOff>66263</xdr:colOff>
      <xdr:row>37</xdr:row>
      <xdr:rowOff>82829</xdr:rowOff>
    </xdr:from>
    <xdr:to>
      <xdr:col>3</xdr:col>
      <xdr:colOff>424372</xdr:colOff>
      <xdr:row>40</xdr:row>
      <xdr:rowOff>134481</xdr:rowOff>
    </xdr:to>
    <xdr:pic>
      <xdr:nvPicPr>
        <xdr:cNvPr id="18" name="Рисунок 17" descr="Picture background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1D8A03C-EB7D-424E-B1CB-13795A5F4B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51" t="11144" r="11081" b="10851"/>
        <a:stretch/>
      </xdr:blipFill>
      <xdr:spPr bwMode="auto">
        <a:xfrm>
          <a:off x="1374915" y="31623003"/>
          <a:ext cx="648000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521809</xdr:colOff>
      <xdr:row>40</xdr:row>
      <xdr:rowOff>107674</xdr:rowOff>
    </xdr:from>
    <xdr:to>
      <xdr:col>8</xdr:col>
      <xdr:colOff>268896</xdr:colOff>
      <xdr:row>42</xdr:row>
      <xdr:rowOff>86674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6067A010-AF02-4625-AABC-828504038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28710">
          <a:off x="4207570" y="32244196"/>
          <a:ext cx="360000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33130</xdr:colOff>
      <xdr:row>31</xdr:row>
      <xdr:rowOff>298177</xdr:rowOff>
    </xdr:from>
    <xdr:to>
      <xdr:col>8</xdr:col>
      <xdr:colOff>1728822</xdr:colOff>
      <xdr:row>31</xdr:row>
      <xdr:rowOff>1745796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FBC54AA9-BAB1-41BE-934A-9E80C0087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341782" y="18163764"/>
          <a:ext cx="4685714" cy="14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53341</xdr:colOff>
      <xdr:row>0</xdr:row>
      <xdr:rowOff>30481</xdr:rowOff>
    </xdr:from>
    <xdr:to>
      <xdr:col>3</xdr:col>
      <xdr:colOff>253365</xdr:colOff>
      <xdr:row>0</xdr:row>
      <xdr:rowOff>492035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96FDB9F-B71D-4B29-8BF3-C57DDE1CF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1" y="30481"/>
          <a:ext cx="3143249" cy="461554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27</xdr:row>
      <xdr:rowOff>38100</xdr:rowOff>
    </xdr:from>
    <xdr:to>
      <xdr:col>4</xdr:col>
      <xdr:colOff>552450</xdr:colOff>
      <xdr:row>29</xdr:row>
      <xdr:rowOff>161925</xdr:rowOff>
    </xdr:to>
    <xdr:pic>
      <xdr:nvPicPr>
        <xdr:cNvPr id="3" name="Рисунок 2" descr="Picture background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B7DB333-D716-4A10-97B7-1E271AAC8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6115050"/>
          <a:ext cx="5048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22</xdr:row>
      <xdr:rowOff>0</xdr:rowOff>
    </xdr:from>
    <xdr:to>
      <xdr:col>15</xdr:col>
      <xdr:colOff>304800</xdr:colOff>
      <xdr:row>23</xdr:row>
      <xdr:rowOff>114300</xdr:rowOff>
    </xdr:to>
    <xdr:sp macro="" textlink="">
      <xdr:nvSpPr>
        <xdr:cNvPr id="4" name="AutoShape 16" descr="Picture background">
          <a:extLst>
            <a:ext uri="{FF2B5EF4-FFF2-40B4-BE49-F238E27FC236}">
              <a16:creationId xmlns:a16="http://schemas.microsoft.com/office/drawing/2014/main" id="{23BA361A-8FE3-48FF-A5A3-F5666AAE3A0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08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666749</xdr:colOff>
      <xdr:row>29</xdr:row>
      <xdr:rowOff>47625</xdr:rowOff>
    </xdr:from>
    <xdr:to>
      <xdr:col>7</xdr:col>
      <xdr:colOff>293324</xdr:colOff>
      <xdr:row>31</xdr:row>
      <xdr:rowOff>26625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D9B3762C-C769-46F5-930F-C8C5053BB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349733">
          <a:off x="6105524" y="6505575"/>
          <a:ext cx="360000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FCB00-D951-4954-8E2A-BFCC7789D896}">
  <sheetPr>
    <tabColor rgb="FF92D050"/>
    <pageSetUpPr fitToPage="1"/>
  </sheetPr>
  <dimension ref="A1:O41"/>
  <sheetViews>
    <sheetView zoomScale="115" zoomScaleNormal="115" workbookViewId="0">
      <selection activeCell="C35" sqref="C35:I35"/>
    </sheetView>
  </sheetViews>
  <sheetFormatPr defaultRowHeight="15" x14ac:dyDescent="0.2"/>
  <cols>
    <col min="1" max="1" width="9.140625" style="25"/>
    <col min="2" max="2" width="10.42578125" style="26" customWidth="1"/>
    <col min="3" max="3" width="4.28515625" style="25" customWidth="1"/>
    <col min="4" max="4" width="9.140625" style="25"/>
    <col min="5" max="5" width="3.7109375" style="25" customWidth="1"/>
    <col min="6" max="8" width="9.140625" style="25"/>
    <col min="9" max="9" width="27.7109375" style="25" customWidth="1"/>
    <col min="10" max="16384" width="9.140625" style="24"/>
  </cols>
  <sheetData>
    <row r="1" spans="1:9" ht="38.25" customHeight="1" x14ac:dyDescent="0.25">
      <c r="A1" s="4"/>
      <c r="B1" s="4"/>
      <c r="C1" s="4"/>
      <c r="D1" s="4"/>
      <c r="E1" s="4"/>
      <c r="F1" s="4"/>
      <c r="G1" s="4"/>
      <c r="H1" s="4"/>
      <c r="I1" s="4"/>
    </row>
    <row r="2" spans="1:9" s="27" customFormat="1" ht="46.5" customHeight="1" x14ac:dyDescent="0.25">
      <c r="A2" s="95" t="s">
        <v>73</v>
      </c>
      <c r="B2" s="95"/>
      <c r="C2" s="95"/>
      <c r="D2" s="95"/>
      <c r="E2" s="95"/>
      <c r="F2" s="95"/>
      <c r="G2" s="95"/>
      <c r="H2" s="95"/>
      <c r="I2" s="95"/>
    </row>
    <row r="3" spans="1:9" x14ac:dyDescent="0.2">
      <c r="A3" s="28" t="s">
        <v>59</v>
      </c>
      <c r="B3" s="28" t="s">
        <v>57</v>
      </c>
      <c r="C3" s="96" t="s">
        <v>58</v>
      </c>
      <c r="D3" s="97"/>
      <c r="E3" s="97"/>
      <c r="F3" s="97"/>
      <c r="G3" s="97"/>
      <c r="H3" s="97"/>
      <c r="I3" s="98"/>
    </row>
    <row r="4" spans="1:9" ht="46.5" customHeight="1" x14ac:dyDescent="0.2">
      <c r="A4" s="78">
        <v>1</v>
      </c>
      <c r="B4" s="78" t="s">
        <v>60</v>
      </c>
      <c r="C4" s="80" t="s">
        <v>115</v>
      </c>
      <c r="D4" s="81"/>
      <c r="E4" s="81"/>
      <c r="F4" s="81"/>
      <c r="G4" s="81"/>
      <c r="H4" s="81"/>
      <c r="I4" s="82"/>
    </row>
    <row r="5" spans="1:9" ht="23.25" customHeight="1" x14ac:dyDescent="0.2">
      <c r="A5" s="89"/>
      <c r="B5" s="89"/>
      <c r="C5" s="99" t="s">
        <v>70</v>
      </c>
      <c r="D5" s="87"/>
      <c r="E5" s="87"/>
      <c r="F5" s="87"/>
      <c r="G5" s="87"/>
      <c r="H5" s="87"/>
      <c r="I5" s="88"/>
    </row>
    <row r="6" spans="1:9" x14ac:dyDescent="0.2">
      <c r="A6" s="89"/>
      <c r="B6" s="89"/>
      <c r="C6" s="100"/>
      <c r="D6" s="29" t="s">
        <v>62</v>
      </c>
      <c r="E6" s="30" t="s">
        <v>60</v>
      </c>
      <c r="F6" s="103" t="s">
        <v>77</v>
      </c>
      <c r="G6" s="103"/>
      <c r="H6" s="103"/>
      <c r="I6" s="104"/>
    </row>
    <row r="7" spans="1:9" x14ac:dyDescent="0.2">
      <c r="A7" s="89"/>
      <c r="B7" s="89"/>
      <c r="C7" s="100"/>
      <c r="D7" s="31"/>
      <c r="E7" s="30"/>
      <c r="F7" s="103"/>
      <c r="G7" s="103"/>
      <c r="H7" s="103"/>
      <c r="I7" s="104"/>
    </row>
    <row r="8" spans="1:9" ht="7.5" customHeight="1" x14ac:dyDescent="0.2">
      <c r="A8" s="89"/>
      <c r="B8" s="89"/>
      <c r="C8" s="100"/>
      <c r="D8" s="101"/>
      <c r="E8" s="101"/>
      <c r="F8" s="101"/>
      <c r="G8" s="101"/>
      <c r="H8" s="101"/>
      <c r="I8" s="102"/>
    </row>
    <row r="9" spans="1:9" x14ac:dyDescent="0.2">
      <c r="A9" s="89"/>
      <c r="B9" s="89"/>
      <c r="C9" s="100"/>
      <c r="D9" s="29" t="s">
        <v>61</v>
      </c>
      <c r="E9" s="30" t="s">
        <v>60</v>
      </c>
      <c r="F9" s="103" t="s">
        <v>76</v>
      </c>
      <c r="G9" s="103"/>
      <c r="H9" s="103"/>
      <c r="I9" s="104"/>
    </row>
    <row r="10" spans="1:9" ht="8.25" customHeight="1" x14ac:dyDescent="0.2">
      <c r="A10" s="89"/>
      <c r="B10" s="89"/>
      <c r="C10" s="32"/>
      <c r="D10" s="31"/>
      <c r="E10" s="30"/>
      <c r="F10" s="30"/>
      <c r="G10" s="30"/>
      <c r="H10" s="30"/>
      <c r="I10" s="33"/>
    </row>
    <row r="11" spans="1:9" x14ac:dyDescent="0.2">
      <c r="A11" s="89"/>
      <c r="B11" s="89"/>
      <c r="C11" s="32"/>
      <c r="D11" s="34"/>
      <c r="E11" s="30" t="s">
        <v>60</v>
      </c>
      <c r="F11" s="105" t="s">
        <v>71</v>
      </c>
      <c r="G11" s="105"/>
      <c r="H11" s="105"/>
      <c r="I11" s="106"/>
    </row>
    <row r="12" spans="1:9" ht="6.75" customHeight="1" x14ac:dyDescent="0.2">
      <c r="A12" s="89"/>
      <c r="B12" s="89"/>
      <c r="C12" s="32"/>
      <c r="D12" s="30"/>
      <c r="E12" s="30"/>
      <c r="F12" s="30"/>
      <c r="G12" s="30"/>
      <c r="H12" s="30"/>
      <c r="I12" s="33"/>
    </row>
    <row r="13" spans="1:9" x14ac:dyDescent="0.2">
      <c r="A13" s="89"/>
      <c r="B13" s="89"/>
      <c r="C13" s="32"/>
      <c r="D13" s="35"/>
      <c r="E13" s="30" t="s">
        <v>60</v>
      </c>
      <c r="F13" s="105" t="s">
        <v>72</v>
      </c>
      <c r="G13" s="105"/>
      <c r="H13" s="105"/>
      <c r="I13" s="106"/>
    </row>
    <row r="14" spans="1:9" ht="7.5" customHeight="1" x14ac:dyDescent="0.2">
      <c r="A14" s="89"/>
      <c r="B14" s="89"/>
      <c r="C14" s="32"/>
      <c r="D14" s="36"/>
      <c r="E14" s="36"/>
      <c r="F14" s="36"/>
      <c r="G14" s="36"/>
      <c r="H14" s="36"/>
      <c r="I14" s="37"/>
    </row>
    <row r="15" spans="1:9" x14ac:dyDescent="0.2">
      <c r="A15" s="89"/>
      <c r="B15" s="89"/>
      <c r="C15" s="32"/>
      <c r="D15" s="38"/>
      <c r="E15" s="30" t="s">
        <v>60</v>
      </c>
      <c r="F15" s="103" t="s">
        <v>113</v>
      </c>
      <c r="G15" s="103"/>
      <c r="H15" s="103"/>
      <c r="I15" s="104"/>
    </row>
    <row r="16" spans="1:9" x14ac:dyDescent="0.2">
      <c r="A16" s="89"/>
      <c r="B16" s="89"/>
      <c r="C16" s="32"/>
      <c r="D16" s="36"/>
      <c r="E16" s="30"/>
      <c r="F16" s="103"/>
      <c r="G16" s="103"/>
      <c r="H16" s="103"/>
      <c r="I16" s="104"/>
    </row>
    <row r="17" spans="1:9" ht="6" customHeight="1" x14ac:dyDescent="0.2">
      <c r="A17" s="89"/>
      <c r="B17" s="89"/>
      <c r="C17" s="32"/>
      <c r="D17" s="36"/>
      <c r="E17" s="36"/>
      <c r="F17" s="36"/>
      <c r="G17" s="36"/>
      <c r="H17" s="36"/>
      <c r="I17" s="37"/>
    </row>
    <row r="18" spans="1:9" x14ac:dyDescent="0.2">
      <c r="A18" s="89"/>
      <c r="B18" s="89"/>
      <c r="C18" s="32"/>
      <c r="D18" s="39"/>
      <c r="E18" s="30" t="s">
        <v>60</v>
      </c>
      <c r="F18" s="103" t="s">
        <v>114</v>
      </c>
      <c r="G18" s="103"/>
      <c r="H18" s="103"/>
      <c r="I18" s="104"/>
    </row>
    <row r="19" spans="1:9" x14ac:dyDescent="0.2">
      <c r="A19" s="89"/>
      <c r="B19" s="89"/>
      <c r="C19" s="32"/>
      <c r="D19" s="36"/>
      <c r="E19" s="30"/>
      <c r="F19" s="103"/>
      <c r="G19" s="103"/>
      <c r="H19" s="103"/>
      <c r="I19" s="104"/>
    </row>
    <row r="20" spans="1:9" ht="8.25" customHeight="1" x14ac:dyDescent="0.2">
      <c r="A20" s="79"/>
      <c r="B20" s="79"/>
      <c r="C20" s="40"/>
      <c r="D20" s="41"/>
      <c r="E20" s="42"/>
      <c r="F20" s="43"/>
      <c r="G20" s="43"/>
      <c r="H20" s="43"/>
      <c r="I20" s="44"/>
    </row>
    <row r="21" spans="1:9" x14ac:dyDescent="0.2">
      <c r="A21" s="78">
        <v>2</v>
      </c>
      <c r="B21" s="78" t="s">
        <v>65</v>
      </c>
      <c r="C21" s="80" t="s">
        <v>116</v>
      </c>
      <c r="D21" s="81"/>
      <c r="E21" s="81"/>
      <c r="F21" s="81"/>
      <c r="G21" s="81"/>
      <c r="H21" s="81"/>
      <c r="I21" s="82"/>
    </row>
    <row r="22" spans="1:9" ht="123.75" customHeight="1" x14ac:dyDescent="0.2">
      <c r="A22" s="79"/>
      <c r="B22" s="79"/>
      <c r="C22" s="80" t="s">
        <v>64</v>
      </c>
      <c r="D22" s="81"/>
      <c r="E22" s="81"/>
      <c r="F22" s="81"/>
      <c r="G22" s="81"/>
      <c r="H22" s="81"/>
      <c r="I22" s="82"/>
    </row>
    <row r="23" spans="1:9" ht="43.5" customHeight="1" x14ac:dyDescent="0.2">
      <c r="A23" s="93">
        <v>3</v>
      </c>
      <c r="B23" s="78" t="s">
        <v>66</v>
      </c>
      <c r="C23" s="80" t="s">
        <v>122</v>
      </c>
      <c r="D23" s="81"/>
      <c r="E23" s="81"/>
      <c r="F23" s="81"/>
      <c r="G23" s="81"/>
      <c r="H23" s="81"/>
      <c r="I23" s="82"/>
    </row>
    <row r="24" spans="1:9" ht="81" customHeight="1" x14ac:dyDescent="0.2">
      <c r="A24" s="94"/>
      <c r="B24" s="79"/>
      <c r="C24" s="80" t="s">
        <v>64</v>
      </c>
      <c r="D24" s="81"/>
      <c r="E24" s="81"/>
      <c r="F24" s="81"/>
      <c r="G24" s="81"/>
      <c r="H24" s="81"/>
      <c r="I24" s="82"/>
    </row>
    <row r="25" spans="1:9" ht="63.75" customHeight="1" x14ac:dyDescent="0.2">
      <c r="A25" s="78">
        <v>4</v>
      </c>
      <c r="B25" s="78" t="s">
        <v>67</v>
      </c>
      <c r="C25" s="80" t="s">
        <v>121</v>
      </c>
      <c r="D25" s="81"/>
      <c r="E25" s="81"/>
      <c r="F25" s="81"/>
      <c r="G25" s="81"/>
      <c r="H25" s="81"/>
      <c r="I25" s="82"/>
    </row>
    <row r="26" spans="1:9" ht="120.75" customHeight="1" x14ac:dyDescent="0.2">
      <c r="A26" s="89"/>
      <c r="B26" s="89"/>
      <c r="C26" s="86" t="s">
        <v>64</v>
      </c>
      <c r="D26" s="87"/>
      <c r="E26" s="87"/>
      <c r="F26" s="87"/>
      <c r="G26" s="87"/>
      <c r="H26" s="87"/>
      <c r="I26" s="88"/>
    </row>
    <row r="27" spans="1:9" ht="117.75" customHeight="1" x14ac:dyDescent="0.2">
      <c r="A27" s="79"/>
      <c r="B27" s="79"/>
      <c r="C27" s="90"/>
      <c r="D27" s="91"/>
      <c r="E27" s="91"/>
      <c r="F27" s="91"/>
      <c r="G27" s="91"/>
      <c r="H27" s="91"/>
      <c r="I27" s="92"/>
    </row>
    <row r="28" spans="1:9" ht="119.25" customHeight="1" x14ac:dyDescent="0.2">
      <c r="A28" s="78">
        <v>5</v>
      </c>
      <c r="B28" s="78" t="s">
        <v>68</v>
      </c>
      <c r="C28" s="80" t="s">
        <v>117</v>
      </c>
      <c r="D28" s="81"/>
      <c r="E28" s="81"/>
      <c r="F28" s="81"/>
      <c r="G28" s="81"/>
      <c r="H28" s="81"/>
      <c r="I28" s="82"/>
    </row>
    <row r="29" spans="1:9" ht="113.25" customHeight="1" x14ac:dyDescent="0.2">
      <c r="A29" s="79"/>
      <c r="B29" s="79"/>
      <c r="C29" s="80" t="s">
        <v>64</v>
      </c>
      <c r="D29" s="81"/>
      <c r="E29" s="81"/>
      <c r="F29" s="81"/>
      <c r="G29" s="81"/>
      <c r="H29" s="81"/>
      <c r="I29" s="82"/>
    </row>
    <row r="30" spans="1:9" ht="117.75" customHeight="1" x14ac:dyDescent="0.2">
      <c r="A30" s="78">
        <v>6</v>
      </c>
      <c r="B30" s="78" t="s">
        <v>119</v>
      </c>
      <c r="C30" s="80" t="s">
        <v>123</v>
      </c>
      <c r="D30" s="81"/>
      <c r="E30" s="81"/>
      <c r="F30" s="81"/>
      <c r="G30" s="81"/>
      <c r="H30" s="81"/>
      <c r="I30" s="82"/>
    </row>
    <row r="31" spans="1:9" ht="140.25" customHeight="1" x14ac:dyDescent="0.2">
      <c r="A31" s="89"/>
      <c r="B31" s="89"/>
      <c r="C31" s="80" t="s">
        <v>118</v>
      </c>
      <c r="D31" s="81"/>
      <c r="E31" s="81"/>
      <c r="F31" s="81"/>
      <c r="G31" s="81"/>
      <c r="H31" s="81"/>
      <c r="I31" s="82"/>
    </row>
    <row r="32" spans="1:9" ht="145.5" customHeight="1" x14ac:dyDescent="0.2">
      <c r="A32" s="89"/>
      <c r="B32" s="89"/>
      <c r="C32" s="80" t="s">
        <v>120</v>
      </c>
      <c r="D32" s="81"/>
      <c r="E32" s="81"/>
      <c r="F32" s="81"/>
      <c r="G32" s="81"/>
      <c r="H32" s="81"/>
      <c r="I32" s="82"/>
    </row>
    <row r="33" spans="1:15" ht="120.75" customHeight="1" x14ac:dyDescent="0.2">
      <c r="A33" s="89"/>
      <c r="B33" s="89"/>
      <c r="C33" s="86" t="s">
        <v>124</v>
      </c>
      <c r="D33" s="87"/>
      <c r="E33" s="87"/>
      <c r="F33" s="87"/>
      <c r="G33" s="87"/>
      <c r="H33" s="87"/>
      <c r="I33" s="88"/>
    </row>
    <row r="34" spans="1:15" ht="141" customHeight="1" x14ac:dyDescent="0.2">
      <c r="A34" s="79"/>
      <c r="B34" s="79"/>
      <c r="C34" s="80" t="s">
        <v>64</v>
      </c>
      <c r="D34" s="81"/>
      <c r="E34" s="81"/>
      <c r="F34" s="81"/>
      <c r="G34" s="81"/>
      <c r="H34" s="81"/>
      <c r="I34" s="82"/>
    </row>
    <row r="35" spans="1:15" ht="144" customHeight="1" x14ac:dyDescent="0.2">
      <c r="A35" s="78">
        <v>7</v>
      </c>
      <c r="B35" s="78" t="s">
        <v>69</v>
      </c>
      <c r="C35" s="83" t="s">
        <v>125</v>
      </c>
      <c r="D35" s="84"/>
      <c r="E35" s="84"/>
      <c r="F35" s="84"/>
      <c r="G35" s="84"/>
      <c r="H35" s="84"/>
      <c r="I35" s="85"/>
    </row>
    <row r="36" spans="1:15" ht="93.75" customHeight="1" x14ac:dyDescent="0.2">
      <c r="A36" s="79"/>
      <c r="B36" s="79"/>
      <c r="C36" s="80" t="s">
        <v>64</v>
      </c>
      <c r="D36" s="81"/>
      <c r="E36" s="81"/>
      <c r="F36" s="81"/>
      <c r="G36" s="81"/>
      <c r="H36" s="81"/>
      <c r="I36" s="82"/>
    </row>
    <row r="38" spans="1:15" ht="15.75" customHeight="1" x14ac:dyDescent="0.2">
      <c r="C38" s="69" t="s">
        <v>74</v>
      </c>
      <c r="D38" s="70"/>
      <c r="E38" s="70"/>
      <c r="F38" s="70"/>
      <c r="G38" s="70"/>
      <c r="H38" s="71"/>
    </row>
    <row r="39" spans="1:15" ht="15.75" customHeight="1" x14ac:dyDescent="0.2">
      <c r="C39" s="72"/>
      <c r="D39" s="73"/>
      <c r="E39" s="73"/>
      <c r="F39" s="73"/>
      <c r="G39" s="73"/>
      <c r="H39" s="74"/>
    </row>
    <row r="40" spans="1:15" ht="15.75" customHeight="1" x14ac:dyDescent="0.25">
      <c r="C40" s="72"/>
      <c r="D40" s="73"/>
      <c r="E40" s="73"/>
      <c r="F40" s="73"/>
      <c r="G40" s="73"/>
      <c r="H40" s="74"/>
      <c r="O40"/>
    </row>
    <row r="41" spans="1:15" ht="15" customHeight="1" x14ac:dyDescent="0.2">
      <c r="C41" s="75"/>
      <c r="D41" s="76"/>
      <c r="E41" s="76"/>
      <c r="F41" s="76"/>
      <c r="G41" s="76"/>
      <c r="H41" s="77"/>
    </row>
  </sheetData>
  <sheetProtection algorithmName="SHA-512" hashValue="ngcCglG/LX6wG8quPZMT0XNdV7vjdqTCJVh96F6vbneGi7cwlXxGkWPG6mpaYKEVKbcK901ly7HwsVpe8ONfvg==" saltValue="81wGSlRfRBzdFPgRxNfuPQ==" spinCount="100000" sheet="1" objects="1" scenarios="1"/>
  <mergeCells count="42">
    <mergeCell ref="A2:I2"/>
    <mergeCell ref="C3:I3"/>
    <mergeCell ref="C4:I4"/>
    <mergeCell ref="C5:I5"/>
    <mergeCell ref="C6:C9"/>
    <mergeCell ref="D8:I8"/>
    <mergeCell ref="B4:B20"/>
    <mergeCell ref="A4:A20"/>
    <mergeCell ref="F18:I19"/>
    <mergeCell ref="F15:I16"/>
    <mergeCell ref="F9:I9"/>
    <mergeCell ref="F6:I7"/>
    <mergeCell ref="F11:I11"/>
    <mergeCell ref="F13:I13"/>
    <mergeCell ref="C21:I21"/>
    <mergeCell ref="C22:I22"/>
    <mergeCell ref="C23:I23"/>
    <mergeCell ref="C24:I24"/>
    <mergeCell ref="A21:A22"/>
    <mergeCell ref="B21:B22"/>
    <mergeCell ref="A23:A24"/>
    <mergeCell ref="B23:B24"/>
    <mergeCell ref="C31:I31"/>
    <mergeCell ref="B25:B27"/>
    <mergeCell ref="C25:I25"/>
    <mergeCell ref="A25:A27"/>
    <mergeCell ref="C26:I27"/>
    <mergeCell ref="C28:I28"/>
    <mergeCell ref="C29:I29"/>
    <mergeCell ref="C30:I30"/>
    <mergeCell ref="B28:B29"/>
    <mergeCell ref="A28:A29"/>
    <mergeCell ref="B30:B34"/>
    <mergeCell ref="A30:A34"/>
    <mergeCell ref="C38:H41"/>
    <mergeCell ref="A35:A36"/>
    <mergeCell ref="B35:B36"/>
    <mergeCell ref="C32:I32"/>
    <mergeCell ref="C34:I34"/>
    <mergeCell ref="C35:I35"/>
    <mergeCell ref="C36:I36"/>
    <mergeCell ref="C33:I33"/>
  </mergeCells>
  <phoneticPr fontId="14" type="noConversion"/>
  <hyperlinks>
    <hyperlink ref="C38:H41" location="'Разрядка постоянным током'!A1" display="Перейти к расчету параметров (характеристик) накопителя на основе конденсаторов с двойным электрическим слоем" xr:uid="{C6336A41-50BC-4531-8784-D50E0FD7C67D}"/>
  </hyperlinks>
  <pageMargins left="0.25" right="0.25" top="0.75" bottom="0.75" header="0.3" footer="0.3"/>
  <pageSetup paperSize="9" fitToHeight="0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0FB29-FC80-4999-9D05-EB20F15EA4CD}">
  <sheetPr>
    <tabColor rgb="FFFF0000"/>
    <pageSetUpPr fitToPage="1"/>
  </sheetPr>
  <dimension ref="A1:P37"/>
  <sheetViews>
    <sheetView tabSelected="1" zoomScaleNormal="100" workbookViewId="0">
      <selection activeCell="P19" sqref="P19"/>
    </sheetView>
  </sheetViews>
  <sheetFormatPr defaultColWidth="8.85546875" defaultRowHeight="15" x14ac:dyDescent="0.25"/>
  <cols>
    <col min="1" max="2" width="8.85546875" style="1"/>
    <col min="3" max="3" width="26.42578125" style="1" customWidth="1"/>
    <col min="4" max="4" width="7.28515625" style="1" customWidth="1"/>
    <col min="5" max="5" width="21.28515625" style="1" customWidth="1"/>
    <col min="6" max="6" width="8.85546875" style="1"/>
    <col min="7" max="7" width="11" style="1" customWidth="1"/>
    <col min="8" max="8" width="8.85546875" style="1"/>
    <col min="9" max="9" width="31.140625" style="1" customWidth="1"/>
    <col min="10" max="10" width="8.85546875" style="1"/>
    <col min="11" max="11" width="14.28515625" style="1" customWidth="1"/>
    <col min="12" max="16384" width="8.85546875" style="1"/>
  </cols>
  <sheetData>
    <row r="1" spans="1:11" ht="42" customHeight="1" x14ac:dyDescent="0.25">
      <c r="A1" s="4"/>
      <c r="B1" s="4"/>
      <c r="C1" s="4"/>
      <c r="D1" s="4"/>
      <c r="E1" s="4"/>
      <c r="F1" s="5"/>
      <c r="G1" s="5"/>
      <c r="H1" s="5"/>
      <c r="I1" s="5"/>
      <c r="J1" s="5"/>
      <c r="K1" s="5"/>
    </row>
    <row r="2" spans="1:11" ht="39" customHeight="1" x14ac:dyDescent="0.25">
      <c r="A2" s="128" t="str">
        <f>CONCATENATE("Расчет параметров (характеристик) накопителя на основе конденсаторов с двойным электрическим слоем ", K4," ","вольт", " ",ROUND(K5,2), " ","фарад")</f>
        <v>Расчет параметров (характеристик) накопителя на основе конденсаторов с двойным электрическим слоем 20 вольт 12,5 фарад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18" customHeight="1" x14ac:dyDescent="0.25">
      <c r="A3" s="129" t="s">
        <v>51</v>
      </c>
      <c r="B3" s="131"/>
      <c r="C3" s="131"/>
      <c r="D3" s="131"/>
      <c r="E3" s="131"/>
      <c r="F3" s="11"/>
      <c r="G3" s="129" t="s">
        <v>46</v>
      </c>
      <c r="H3" s="131"/>
      <c r="I3" s="131"/>
      <c r="J3" s="131"/>
      <c r="K3" s="131"/>
    </row>
    <row r="4" spans="1:11" x14ac:dyDescent="0.25">
      <c r="A4" s="130" t="s">
        <v>29</v>
      </c>
      <c r="B4" s="130"/>
      <c r="C4" s="130"/>
      <c r="D4" s="48" t="s">
        <v>0</v>
      </c>
      <c r="E4" s="3">
        <v>20</v>
      </c>
      <c r="F4" s="11"/>
      <c r="G4" s="120" t="s">
        <v>29</v>
      </c>
      <c r="H4" s="121"/>
      <c r="I4" s="122"/>
      <c r="J4" s="49" t="s">
        <v>0</v>
      </c>
      <c r="K4" s="7">
        <f>E11*2.5</f>
        <v>20</v>
      </c>
    </row>
    <row r="5" spans="1:11" x14ac:dyDescent="0.25">
      <c r="A5" s="130" t="s">
        <v>36</v>
      </c>
      <c r="B5" s="130"/>
      <c r="C5" s="130"/>
      <c r="D5" s="48" t="s">
        <v>0</v>
      </c>
      <c r="E5" s="3">
        <v>16</v>
      </c>
      <c r="F5" s="11"/>
      <c r="G5" s="120" t="s">
        <v>30</v>
      </c>
      <c r="H5" s="121"/>
      <c r="I5" s="122"/>
      <c r="J5" s="48" t="s">
        <v>2</v>
      </c>
      <c r="K5" s="8">
        <f>E23*E22</f>
        <v>12.5</v>
      </c>
    </row>
    <row r="6" spans="1:11" x14ac:dyDescent="0.25">
      <c r="A6" s="130" t="s">
        <v>6</v>
      </c>
      <c r="B6" s="130"/>
      <c r="C6" s="130"/>
      <c r="D6" s="48" t="s">
        <v>78</v>
      </c>
      <c r="E6" s="3">
        <v>15</v>
      </c>
      <c r="F6" s="11"/>
      <c r="G6" s="120" t="s">
        <v>31</v>
      </c>
      <c r="H6" s="121"/>
      <c r="I6" s="122"/>
      <c r="J6" s="48" t="s">
        <v>5</v>
      </c>
      <c r="K6" s="9">
        <f>E24/E22</f>
        <v>96</v>
      </c>
    </row>
    <row r="7" spans="1:11" x14ac:dyDescent="0.25">
      <c r="A7" s="130" t="s">
        <v>3</v>
      </c>
      <c r="B7" s="130"/>
      <c r="C7" s="130"/>
      <c r="D7" s="48" t="s">
        <v>1</v>
      </c>
      <c r="E7" s="3">
        <v>3</v>
      </c>
      <c r="F7" s="11"/>
      <c r="G7" s="117" t="s">
        <v>47</v>
      </c>
      <c r="H7" s="118"/>
      <c r="I7" s="118"/>
      <c r="J7" s="118"/>
      <c r="K7" s="119"/>
    </row>
    <row r="8" spans="1:11" x14ac:dyDescent="0.25">
      <c r="A8" s="127" t="s">
        <v>50</v>
      </c>
      <c r="B8" s="127"/>
      <c r="C8" s="127"/>
      <c r="D8" s="48" t="s">
        <v>12</v>
      </c>
      <c r="E8" s="3">
        <v>300</v>
      </c>
      <c r="F8" s="11"/>
      <c r="G8" s="120" t="s">
        <v>25</v>
      </c>
      <c r="H8" s="121"/>
      <c r="I8" s="122"/>
      <c r="J8" s="48" t="s">
        <v>20</v>
      </c>
      <c r="K8" s="9">
        <f>E11</f>
        <v>8</v>
      </c>
    </row>
    <row r="9" spans="1:11" x14ac:dyDescent="0.25">
      <c r="A9" s="120" t="s">
        <v>55</v>
      </c>
      <c r="B9" s="121"/>
      <c r="C9" s="122"/>
      <c r="D9" s="48" t="s">
        <v>13</v>
      </c>
      <c r="E9" s="50" t="s">
        <v>63</v>
      </c>
      <c r="F9" s="11"/>
      <c r="G9" s="45" t="s">
        <v>26</v>
      </c>
      <c r="H9" s="46"/>
      <c r="I9" s="47"/>
      <c r="J9" s="48" t="s">
        <v>20</v>
      </c>
      <c r="K9" s="9">
        <f>E22</f>
        <v>1</v>
      </c>
    </row>
    <row r="10" spans="1:11" ht="16.899999999999999" customHeight="1" x14ac:dyDescent="0.25">
      <c r="A10" s="129" t="s">
        <v>44</v>
      </c>
      <c r="B10" s="129"/>
      <c r="C10" s="129"/>
      <c r="D10" s="129"/>
      <c r="E10" s="129"/>
      <c r="F10" s="11"/>
      <c r="G10" s="45" t="s">
        <v>32</v>
      </c>
      <c r="H10" s="46"/>
      <c r="I10" s="47"/>
      <c r="J10" s="48" t="s">
        <v>20</v>
      </c>
      <c r="K10" s="48">
        <f>K8*K9</f>
        <v>8</v>
      </c>
    </row>
    <row r="11" spans="1:11" x14ac:dyDescent="0.25">
      <c r="A11" s="130" t="s">
        <v>35</v>
      </c>
      <c r="B11" s="130"/>
      <c r="C11" s="130"/>
      <c r="D11" s="48" t="s">
        <v>20</v>
      </c>
      <c r="E11" s="8">
        <f>ROUNDUP(E4/2.5,0)</f>
        <v>8</v>
      </c>
      <c r="F11" s="11"/>
      <c r="G11" s="120" t="s">
        <v>24</v>
      </c>
      <c r="H11" s="121"/>
      <c r="I11" s="122"/>
      <c r="J11" s="125" t="str">
        <f>D15</f>
        <v>К58-27 2,5Вх100Ф (-50°С)</v>
      </c>
      <c r="K11" s="126"/>
    </row>
    <row r="12" spans="1:11" x14ac:dyDescent="0.25">
      <c r="A12" s="127" t="s">
        <v>75</v>
      </c>
      <c r="B12" s="127"/>
      <c r="C12" s="127"/>
      <c r="D12" s="48" t="s">
        <v>2</v>
      </c>
      <c r="E12" s="8">
        <f>E13*E11</f>
        <v>90</v>
      </c>
      <c r="F12" s="11"/>
      <c r="G12" s="45" t="s">
        <v>33</v>
      </c>
      <c r="H12" s="46"/>
      <c r="I12" s="47"/>
      <c r="J12" s="48" t="s">
        <v>19</v>
      </c>
      <c r="K12" s="10">
        <f>(E18*E18*E19*E22*E11)/1000</f>
        <v>155.52000000000001</v>
      </c>
    </row>
    <row r="13" spans="1:11" x14ac:dyDescent="0.25">
      <c r="A13" s="130" t="s">
        <v>30</v>
      </c>
      <c r="B13" s="130"/>
      <c r="C13" s="130"/>
      <c r="D13" s="48" t="s">
        <v>2</v>
      </c>
      <c r="E13" s="8">
        <f>E7*E6/(E4-E5)</f>
        <v>11.25</v>
      </c>
      <c r="F13" s="11"/>
      <c r="G13" s="45" t="s">
        <v>34</v>
      </c>
      <c r="H13" s="46"/>
      <c r="I13" s="47"/>
      <c r="J13" s="48" t="s">
        <v>12</v>
      </c>
      <c r="K13" s="48">
        <f>E25*E11</f>
        <v>140.80000000000001</v>
      </c>
    </row>
    <row r="14" spans="1:11" ht="18.600000000000001" customHeight="1" x14ac:dyDescent="0.25">
      <c r="A14" s="129" t="s">
        <v>45</v>
      </c>
      <c r="B14" s="129"/>
      <c r="C14" s="129"/>
      <c r="D14" s="129"/>
      <c r="E14" s="129"/>
      <c r="F14" s="11"/>
      <c r="G14" s="117" t="s">
        <v>48</v>
      </c>
      <c r="H14" s="118"/>
      <c r="I14" s="118"/>
      <c r="J14" s="118"/>
      <c r="K14" s="119"/>
    </row>
    <row r="15" spans="1:11" x14ac:dyDescent="0.25">
      <c r="A15" s="127" t="s">
        <v>16</v>
      </c>
      <c r="B15" s="127"/>
      <c r="C15" s="127"/>
      <c r="D15" s="135" t="s">
        <v>86</v>
      </c>
      <c r="E15" s="135"/>
      <c r="F15" s="11"/>
      <c r="G15" s="45" t="s">
        <v>10</v>
      </c>
      <c r="H15" s="46"/>
      <c r="I15" s="47"/>
      <c r="J15" s="48" t="s">
        <v>0</v>
      </c>
      <c r="K15" s="8">
        <f>E7*K6/1000</f>
        <v>0.28799999999999998</v>
      </c>
    </row>
    <row r="16" spans="1:11" x14ac:dyDescent="0.25">
      <c r="A16" s="127" t="s">
        <v>18</v>
      </c>
      <c r="B16" s="127"/>
      <c r="C16" s="127"/>
      <c r="D16" s="48" t="s">
        <v>2</v>
      </c>
      <c r="E16" s="9">
        <f>VLOOKUP(D15,'Лист выборки данных (2)'!B:G,2,0)</f>
        <v>100</v>
      </c>
      <c r="F16" s="11"/>
      <c r="G16" s="45" t="s">
        <v>27</v>
      </c>
      <c r="H16" s="46"/>
      <c r="I16" s="47"/>
      <c r="J16" s="48" t="s">
        <v>0</v>
      </c>
      <c r="K16" s="8">
        <f>E7*E6/K5</f>
        <v>3.6</v>
      </c>
    </row>
    <row r="17" spans="1:16" x14ac:dyDescent="0.25">
      <c r="A17" s="130" t="s">
        <v>17</v>
      </c>
      <c r="B17" s="130"/>
      <c r="C17" s="130"/>
      <c r="D17" s="48" t="s">
        <v>5</v>
      </c>
      <c r="E17" s="9">
        <f>VLOOKUP(D15,'Лист выборки данных (2)'!B:G,3,0)</f>
        <v>12</v>
      </c>
      <c r="F17" s="11"/>
      <c r="G17" s="45" t="s">
        <v>28</v>
      </c>
      <c r="H17" s="46"/>
      <c r="I17" s="47"/>
      <c r="J17" s="48" t="s">
        <v>0</v>
      </c>
      <c r="K17" s="8">
        <f>SUM(K15:K16)</f>
        <v>3.8879999999999999</v>
      </c>
    </row>
    <row r="18" spans="1:16" x14ac:dyDescent="0.25">
      <c r="A18" s="127" t="s">
        <v>7</v>
      </c>
      <c r="B18" s="127"/>
      <c r="C18" s="127"/>
      <c r="D18" s="48" t="s">
        <v>13</v>
      </c>
      <c r="E18" s="10">
        <f>VLOOKUP(D15,'Лист выборки данных (2)'!B:G,4,0)</f>
        <v>18</v>
      </c>
      <c r="F18" s="11"/>
      <c r="G18" s="120" t="s">
        <v>14</v>
      </c>
      <c r="H18" s="121"/>
      <c r="I18" s="122"/>
      <c r="J18" s="48" t="s">
        <v>0</v>
      </c>
      <c r="K18" s="8">
        <f>E4-K15-K16</f>
        <v>16.111999999999998</v>
      </c>
    </row>
    <row r="19" spans="1:16" x14ac:dyDescent="0.25">
      <c r="A19" s="127" t="s">
        <v>8</v>
      </c>
      <c r="B19" s="127"/>
      <c r="C19" s="127"/>
      <c r="D19" s="48" t="s">
        <v>13</v>
      </c>
      <c r="E19" s="9">
        <f>VLOOKUP(D15,'Лист выборки данных (2)'!B:G,5,0)</f>
        <v>60</v>
      </c>
      <c r="F19" s="11"/>
      <c r="G19" s="120" t="s">
        <v>4</v>
      </c>
      <c r="H19" s="121"/>
      <c r="I19" s="122"/>
      <c r="J19" s="48" t="s">
        <v>11</v>
      </c>
      <c r="K19" s="8">
        <f>((K5*E4*E4)/2)/3600</f>
        <v>0.69444444444444442</v>
      </c>
    </row>
    <row r="20" spans="1:16" x14ac:dyDescent="0.25">
      <c r="A20" s="127" t="s">
        <v>9</v>
      </c>
      <c r="B20" s="127"/>
      <c r="C20" s="127"/>
      <c r="D20" s="48" t="s">
        <v>12</v>
      </c>
      <c r="E20" s="48">
        <f>VLOOKUP(D15,'Лист выборки данных (2)'!B:G,6,0)</f>
        <v>17.600000000000001</v>
      </c>
      <c r="F20" s="11"/>
      <c r="G20" s="120" t="s">
        <v>15</v>
      </c>
      <c r="H20" s="121"/>
      <c r="I20" s="122"/>
      <c r="J20" s="48" t="s">
        <v>23</v>
      </c>
      <c r="K20" s="8">
        <f>((1000*E4*E4)/(8*K5))/1000</f>
        <v>4</v>
      </c>
    </row>
    <row r="21" spans="1:16" ht="27" customHeight="1" x14ac:dyDescent="0.25">
      <c r="A21" s="132" t="s">
        <v>54</v>
      </c>
      <c r="B21" s="133"/>
      <c r="C21" s="133"/>
      <c r="D21" s="133"/>
      <c r="E21" s="134"/>
      <c r="F21" s="11"/>
      <c r="G21" s="22"/>
      <c r="H21" s="22"/>
      <c r="I21" s="22"/>
      <c r="J21" s="20"/>
      <c r="K21" s="21"/>
    </row>
    <row r="22" spans="1:16" x14ac:dyDescent="0.25">
      <c r="A22" s="127" t="s">
        <v>53</v>
      </c>
      <c r="B22" s="127"/>
      <c r="C22" s="127"/>
      <c r="D22" s="48" t="s">
        <v>20</v>
      </c>
      <c r="E22" s="3">
        <v>1</v>
      </c>
      <c r="F22" s="11"/>
      <c r="G22" s="117" t="s">
        <v>49</v>
      </c>
      <c r="H22" s="118"/>
      <c r="I22" s="118"/>
      <c r="J22" s="118"/>
      <c r="K22" s="119"/>
    </row>
    <row r="23" spans="1:16" x14ac:dyDescent="0.25">
      <c r="A23" s="127" t="s">
        <v>52</v>
      </c>
      <c r="B23" s="127"/>
      <c r="C23" s="127"/>
      <c r="D23" s="48" t="s">
        <v>2</v>
      </c>
      <c r="E23" s="48">
        <f>E16/E11</f>
        <v>12.5</v>
      </c>
      <c r="F23" s="11"/>
      <c r="G23" s="13" t="s">
        <v>38</v>
      </c>
      <c r="H23" s="19" t="s">
        <v>40</v>
      </c>
      <c r="I23" s="15"/>
      <c r="J23" s="15"/>
      <c r="K23" s="16"/>
      <c r="P23"/>
    </row>
    <row r="24" spans="1:16" x14ac:dyDescent="0.25">
      <c r="A24" s="127" t="s">
        <v>21</v>
      </c>
      <c r="B24" s="127"/>
      <c r="C24" s="127"/>
      <c r="D24" s="48" t="s">
        <v>5</v>
      </c>
      <c r="E24" s="10">
        <f>E17*E11</f>
        <v>96</v>
      </c>
      <c r="F24" s="11"/>
      <c r="G24" s="13" t="s">
        <v>39</v>
      </c>
      <c r="H24" s="17" t="s">
        <v>41</v>
      </c>
      <c r="I24" s="17"/>
      <c r="J24" s="17"/>
      <c r="K24" s="18"/>
    </row>
    <row r="25" spans="1:16" ht="18" customHeight="1" x14ac:dyDescent="0.25">
      <c r="A25" s="127" t="s">
        <v>22</v>
      </c>
      <c r="B25" s="127"/>
      <c r="C25" s="127"/>
      <c r="D25" s="48" t="s">
        <v>12</v>
      </c>
      <c r="E25" s="48">
        <f>E20*E22</f>
        <v>17.600000000000001</v>
      </c>
      <c r="F25" s="11"/>
      <c r="G25" s="14" t="s">
        <v>43</v>
      </c>
      <c r="H25" s="123" t="s">
        <v>42</v>
      </c>
      <c r="I25" s="123"/>
      <c r="J25" s="123"/>
      <c r="K25" s="124"/>
    </row>
    <row r="26" spans="1:16" x14ac:dyDescent="0.25">
      <c r="A26" s="11"/>
      <c r="B26" s="11"/>
      <c r="C26" s="11"/>
      <c r="D26" s="11"/>
      <c r="E26" s="12"/>
      <c r="F26" s="11"/>
    </row>
    <row r="27" spans="1:16" x14ac:dyDescent="0.25">
      <c r="A27" s="11"/>
      <c r="B27" s="11"/>
      <c r="C27" s="11"/>
      <c r="D27" s="11"/>
      <c r="E27" s="11"/>
      <c r="F27" s="11"/>
      <c r="G27" s="23"/>
      <c r="H27" s="116"/>
      <c r="I27" s="116"/>
      <c r="J27" s="116"/>
      <c r="K27" s="116"/>
    </row>
    <row r="28" spans="1:16" ht="15" customHeight="1" x14ac:dyDescent="0.25">
      <c r="A28" s="11"/>
      <c r="B28"/>
      <c r="C28" s="11"/>
      <c r="D28" s="11"/>
      <c r="E28" s="107" t="s">
        <v>56</v>
      </c>
      <c r="F28" s="108"/>
      <c r="G28" s="109"/>
    </row>
    <row r="29" spans="1:16" x14ac:dyDescent="0.25">
      <c r="E29" s="110"/>
      <c r="F29" s="111"/>
      <c r="G29" s="112"/>
      <c r="H29" s="6"/>
      <c r="I29" s="6"/>
      <c r="J29" s="6"/>
      <c r="K29" s="6"/>
    </row>
    <row r="30" spans="1:16" x14ac:dyDescent="0.25">
      <c r="E30" s="113"/>
      <c r="F30" s="114"/>
      <c r="G30" s="115"/>
      <c r="H30" s="6"/>
      <c r="I30" s="6"/>
      <c r="J30" s="6"/>
      <c r="K30" s="6"/>
    </row>
    <row r="31" spans="1:16" x14ac:dyDescent="0.25">
      <c r="G31" s="6"/>
      <c r="H31" s="6"/>
      <c r="I31" s="6"/>
      <c r="J31" s="6"/>
      <c r="K31" s="6"/>
    </row>
    <row r="32" spans="1:16" x14ac:dyDescent="0.25">
      <c r="G32" s="6"/>
      <c r="H32" s="6"/>
      <c r="I32" s="6"/>
      <c r="J32" s="6"/>
      <c r="K32" s="6"/>
    </row>
    <row r="33" spans="7:11" x14ac:dyDescent="0.25">
      <c r="G33" s="6"/>
      <c r="H33" s="6"/>
      <c r="I33" s="6"/>
      <c r="J33" s="6"/>
      <c r="K33" s="6"/>
    </row>
    <row r="34" spans="7:11" x14ac:dyDescent="0.25">
      <c r="G34" s="6"/>
      <c r="H34" s="6"/>
      <c r="I34" s="6"/>
      <c r="J34" s="6"/>
      <c r="K34" s="6"/>
    </row>
    <row r="37" spans="7:11" x14ac:dyDescent="0.25">
      <c r="I37"/>
    </row>
  </sheetData>
  <sheetProtection algorithmName="SHA-512" hashValue="BcqjYnS5RS7AB6IJBEWgSxcw42/saIhfBUk7DPm8A2NIhT2uKAryt/4VS9V4ZpmGVi+pU4b/8qwXvkarIO70EQ==" saltValue="THE5PtjGe+nK0XU+o0Fa9A==" spinCount="100000" sheet="1" objects="1" scenarios="1"/>
  <mergeCells count="41">
    <mergeCell ref="H27:K27"/>
    <mergeCell ref="E28:G30"/>
    <mergeCell ref="A21:E21"/>
    <mergeCell ref="A22:C22"/>
    <mergeCell ref="G22:K22"/>
    <mergeCell ref="A23:C23"/>
    <mergeCell ref="A24:C24"/>
    <mergeCell ref="A25:C25"/>
    <mergeCell ref="H25:K25"/>
    <mergeCell ref="A20:C20"/>
    <mergeCell ref="G20:I20"/>
    <mergeCell ref="A13:C13"/>
    <mergeCell ref="A14:E14"/>
    <mergeCell ref="G14:K14"/>
    <mergeCell ref="A15:C15"/>
    <mergeCell ref="D15:E15"/>
    <mergeCell ref="A16:C16"/>
    <mergeCell ref="A17:C17"/>
    <mergeCell ref="A18:C18"/>
    <mergeCell ref="G18:I18"/>
    <mergeCell ref="A19:C19"/>
    <mergeCell ref="G19:I19"/>
    <mergeCell ref="A12:C12"/>
    <mergeCell ref="A6:C6"/>
    <mergeCell ref="G6:I6"/>
    <mergeCell ref="A7:C7"/>
    <mergeCell ref="G7:K7"/>
    <mergeCell ref="A8:C8"/>
    <mergeCell ref="G8:I8"/>
    <mergeCell ref="A9:C9"/>
    <mergeCell ref="A10:E10"/>
    <mergeCell ref="A11:C11"/>
    <mergeCell ref="G11:I11"/>
    <mergeCell ref="J11:K11"/>
    <mergeCell ref="A5:C5"/>
    <mergeCell ref="G5:I5"/>
    <mergeCell ref="A2:K2"/>
    <mergeCell ref="A3:E3"/>
    <mergeCell ref="G3:K3"/>
    <mergeCell ref="A4:C4"/>
    <mergeCell ref="G4:I4"/>
  </mergeCells>
  <conditionalFormatting sqref="K18">
    <cfRule type="cellIs" dxfId="1" priority="1" operator="lessThanOrEqual">
      <formula>$E$5</formula>
    </cfRule>
    <cfRule type="cellIs" dxfId="0" priority="2" operator="greaterThanOrEqual">
      <formula>$E$5</formula>
    </cfRule>
  </conditionalFormatting>
  <hyperlinks>
    <hyperlink ref="E28:G30" location="Инструкция!A1" display="Инструкция!A1" xr:uid="{2247FDDF-0FED-4F0D-9FE5-348C81092ED8}"/>
  </hyperlinks>
  <pageMargins left="0.23622047244094491" right="0.23622047244094491" top="0.55118110236220474" bottom="0.55118110236220474" header="0.31496062992125984" footer="0.31496062992125984"/>
  <pageSetup paperSize="9" scale="91" fitToHeight="0" orientation="landscape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7F2939-05EC-4DBD-B11F-226B181617BD}">
          <x14:formula1>
            <xm:f>'Лист выборки данных (2)'!$B$3:$B$39</xm:f>
          </x14:formula1>
          <xm:sqref>D15:E15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09730-3979-4D7A-8B3A-D11D71999F6F}">
  <dimension ref="B2:G39"/>
  <sheetViews>
    <sheetView zoomScale="115" zoomScaleNormal="11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1" sqref="F11"/>
    </sheetView>
  </sheetViews>
  <sheetFormatPr defaultColWidth="9.140625" defaultRowHeight="15" x14ac:dyDescent="0.25"/>
  <cols>
    <col min="1" max="1" width="4.85546875" style="1" customWidth="1"/>
    <col min="2" max="2" width="22.42578125" style="1" bestFit="1" customWidth="1"/>
    <col min="3" max="4" width="12.140625" style="1" bestFit="1" customWidth="1"/>
    <col min="5" max="5" width="7.85546875" style="1" bestFit="1" customWidth="1"/>
    <col min="6" max="6" width="6.7109375" style="1" bestFit="1" customWidth="1"/>
    <col min="7" max="7" width="11.5703125" style="1" bestFit="1" customWidth="1"/>
    <col min="8" max="16384" width="9.140625" style="1"/>
  </cols>
  <sheetData>
    <row r="2" spans="2:7" ht="34.5" thickBot="1" x14ac:dyDescent="0.3">
      <c r="B2" s="51" t="s">
        <v>16</v>
      </c>
      <c r="C2" s="51" t="s">
        <v>18</v>
      </c>
      <c r="D2" s="51" t="s">
        <v>17</v>
      </c>
      <c r="E2" s="51" t="s">
        <v>7</v>
      </c>
      <c r="F2" s="51" t="s">
        <v>8</v>
      </c>
      <c r="G2" s="51" t="s">
        <v>37</v>
      </c>
    </row>
    <row r="3" spans="2:7" x14ac:dyDescent="0.25">
      <c r="B3" s="52" t="s">
        <v>79</v>
      </c>
      <c r="C3" s="53">
        <v>1</v>
      </c>
      <c r="D3" s="53">
        <v>200</v>
      </c>
      <c r="E3" s="53">
        <v>8</v>
      </c>
      <c r="F3" s="53">
        <v>13</v>
      </c>
      <c r="G3" s="54">
        <v>1.2</v>
      </c>
    </row>
    <row r="4" spans="2:7" x14ac:dyDescent="0.25">
      <c r="B4" s="55" t="s">
        <v>80</v>
      </c>
      <c r="C4" s="2">
        <v>3</v>
      </c>
      <c r="D4" s="2">
        <v>55</v>
      </c>
      <c r="E4" s="2">
        <v>8</v>
      </c>
      <c r="F4" s="2">
        <v>20</v>
      </c>
      <c r="G4" s="56">
        <v>1.6</v>
      </c>
    </row>
    <row r="5" spans="2:7" x14ac:dyDescent="0.25">
      <c r="B5" s="55" t="s">
        <v>81</v>
      </c>
      <c r="C5" s="2">
        <v>5</v>
      </c>
      <c r="D5" s="2">
        <v>35</v>
      </c>
      <c r="E5" s="2">
        <v>10</v>
      </c>
      <c r="F5" s="2">
        <v>20</v>
      </c>
      <c r="G5" s="56">
        <v>2.2999999999999998</v>
      </c>
    </row>
    <row r="6" spans="2:7" x14ac:dyDescent="0.25">
      <c r="B6" s="55" t="s">
        <v>82</v>
      </c>
      <c r="C6" s="2">
        <v>10</v>
      </c>
      <c r="D6" s="2">
        <v>30</v>
      </c>
      <c r="E6" s="2">
        <v>10</v>
      </c>
      <c r="F6" s="2">
        <v>30</v>
      </c>
      <c r="G6" s="56">
        <v>3.3</v>
      </c>
    </row>
    <row r="7" spans="2:7" x14ac:dyDescent="0.25">
      <c r="B7" s="55" t="s">
        <v>83</v>
      </c>
      <c r="C7" s="2">
        <v>15</v>
      </c>
      <c r="D7" s="2">
        <v>30</v>
      </c>
      <c r="E7" s="2">
        <v>12.5</v>
      </c>
      <c r="F7" s="2">
        <v>25</v>
      </c>
      <c r="G7" s="56">
        <v>4.3</v>
      </c>
    </row>
    <row r="8" spans="2:7" x14ac:dyDescent="0.25">
      <c r="B8" s="55" t="s">
        <v>84</v>
      </c>
      <c r="C8" s="2">
        <v>25</v>
      </c>
      <c r="D8" s="2">
        <v>25</v>
      </c>
      <c r="E8" s="2">
        <v>16</v>
      </c>
      <c r="F8" s="2">
        <v>25</v>
      </c>
      <c r="G8" s="56">
        <v>7.1</v>
      </c>
    </row>
    <row r="9" spans="2:7" x14ac:dyDescent="0.25">
      <c r="B9" s="55" t="s">
        <v>85</v>
      </c>
      <c r="C9" s="2">
        <v>50</v>
      </c>
      <c r="D9" s="2">
        <v>16</v>
      </c>
      <c r="E9" s="2">
        <v>18</v>
      </c>
      <c r="F9" s="2">
        <v>40</v>
      </c>
      <c r="G9" s="56">
        <v>15.6</v>
      </c>
    </row>
    <row r="10" spans="2:7" x14ac:dyDescent="0.25">
      <c r="B10" s="55" t="s">
        <v>86</v>
      </c>
      <c r="C10" s="2">
        <v>100</v>
      </c>
      <c r="D10" s="2">
        <v>12</v>
      </c>
      <c r="E10" s="2">
        <v>18</v>
      </c>
      <c r="F10" s="2">
        <v>60</v>
      </c>
      <c r="G10" s="56">
        <v>17.600000000000001</v>
      </c>
    </row>
    <row r="11" spans="2:7" ht="15.75" thickBot="1" x14ac:dyDescent="0.3">
      <c r="B11" s="57" t="s">
        <v>86</v>
      </c>
      <c r="C11" s="58">
        <v>100</v>
      </c>
      <c r="D11" s="58">
        <v>10</v>
      </c>
      <c r="E11" s="58">
        <v>20</v>
      </c>
      <c r="F11" s="58">
        <v>40</v>
      </c>
      <c r="G11" s="59">
        <v>17.600000000000001</v>
      </c>
    </row>
    <row r="12" spans="2:7" x14ac:dyDescent="0.25">
      <c r="B12" s="62" t="s">
        <v>87</v>
      </c>
      <c r="C12" s="53">
        <v>1</v>
      </c>
      <c r="D12" s="53">
        <v>200</v>
      </c>
      <c r="E12" s="53">
        <v>6.3</v>
      </c>
      <c r="F12" s="53">
        <v>14</v>
      </c>
      <c r="G12" s="54">
        <v>0.8</v>
      </c>
    </row>
    <row r="13" spans="2:7" x14ac:dyDescent="0.25">
      <c r="B13" s="55" t="s">
        <v>87</v>
      </c>
      <c r="C13" s="60">
        <v>1</v>
      </c>
      <c r="D13" s="60">
        <v>200</v>
      </c>
      <c r="E13" s="60">
        <v>8</v>
      </c>
      <c r="F13" s="60">
        <v>13</v>
      </c>
      <c r="G13" s="61">
        <v>1.2</v>
      </c>
    </row>
    <row r="14" spans="2:7" x14ac:dyDescent="0.25">
      <c r="B14" s="55" t="s">
        <v>88</v>
      </c>
      <c r="C14" s="2">
        <v>3</v>
      </c>
      <c r="D14" s="2">
        <v>55</v>
      </c>
      <c r="E14" s="2">
        <v>8</v>
      </c>
      <c r="F14" s="2">
        <v>20</v>
      </c>
      <c r="G14" s="56">
        <v>1.6</v>
      </c>
    </row>
    <row r="15" spans="2:7" x14ac:dyDescent="0.25">
      <c r="B15" s="55" t="s">
        <v>89</v>
      </c>
      <c r="C15" s="2">
        <v>5</v>
      </c>
      <c r="D15" s="2">
        <v>45</v>
      </c>
      <c r="E15" s="2">
        <v>10</v>
      </c>
      <c r="F15" s="2">
        <v>20</v>
      </c>
      <c r="G15" s="56">
        <v>2.2999999999999998</v>
      </c>
    </row>
    <row r="16" spans="2:7" x14ac:dyDescent="0.25">
      <c r="B16" s="55" t="s">
        <v>90</v>
      </c>
      <c r="C16" s="2">
        <v>10</v>
      </c>
      <c r="D16" s="2">
        <v>35</v>
      </c>
      <c r="E16" s="2">
        <v>10</v>
      </c>
      <c r="F16" s="2">
        <v>30</v>
      </c>
      <c r="G16" s="56">
        <v>3.3</v>
      </c>
    </row>
    <row r="17" spans="2:7" x14ac:dyDescent="0.25">
      <c r="B17" s="55" t="s">
        <v>91</v>
      </c>
      <c r="C17" s="2">
        <v>15</v>
      </c>
      <c r="D17" s="2">
        <v>41</v>
      </c>
      <c r="E17" s="2">
        <v>12.5</v>
      </c>
      <c r="F17" s="2">
        <v>25</v>
      </c>
      <c r="G17" s="56">
        <v>4.3</v>
      </c>
    </row>
    <row r="18" spans="2:7" x14ac:dyDescent="0.25">
      <c r="B18" s="55" t="s">
        <v>92</v>
      </c>
      <c r="C18" s="2">
        <v>25</v>
      </c>
      <c r="D18" s="2">
        <v>27</v>
      </c>
      <c r="E18" s="2">
        <v>16</v>
      </c>
      <c r="F18" s="2">
        <v>25</v>
      </c>
      <c r="G18" s="56">
        <v>7.1</v>
      </c>
    </row>
    <row r="19" spans="2:7" x14ac:dyDescent="0.25">
      <c r="B19" s="55" t="s">
        <v>93</v>
      </c>
      <c r="C19" s="2">
        <v>50</v>
      </c>
      <c r="D19" s="2">
        <v>16</v>
      </c>
      <c r="E19" s="2">
        <v>18</v>
      </c>
      <c r="F19" s="2">
        <v>40</v>
      </c>
      <c r="G19" s="56">
        <v>15.6</v>
      </c>
    </row>
    <row r="20" spans="2:7" x14ac:dyDescent="0.25">
      <c r="B20" s="55" t="s">
        <v>94</v>
      </c>
      <c r="C20" s="2">
        <v>100</v>
      </c>
      <c r="D20" s="2">
        <v>15</v>
      </c>
      <c r="E20" s="2">
        <v>20</v>
      </c>
      <c r="F20" s="2">
        <v>40</v>
      </c>
      <c r="G20" s="56">
        <v>17.600000000000001</v>
      </c>
    </row>
    <row r="21" spans="2:7" ht="15.75" thickBot="1" x14ac:dyDescent="0.3">
      <c r="B21" s="57" t="s">
        <v>95</v>
      </c>
      <c r="C21" s="58">
        <v>200</v>
      </c>
      <c r="D21" s="58">
        <v>12</v>
      </c>
      <c r="E21" s="58">
        <v>25</v>
      </c>
      <c r="F21" s="58">
        <v>60</v>
      </c>
      <c r="G21" s="59">
        <v>40.1</v>
      </c>
    </row>
    <row r="22" spans="2:7" x14ac:dyDescent="0.25">
      <c r="B22" s="62" t="s">
        <v>96</v>
      </c>
      <c r="C22" s="53">
        <v>1</v>
      </c>
      <c r="D22" s="53">
        <v>400</v>
      </c>
      <c r="E22" s="53">
        <v>6.3</v>
      </c>
      <c r="F22" s="53">
        <v>14</v>
      </c>
      <c r="G22" s="54">
        <v>0.8</v>
      </c>
    </row>
    <row r="23" spans="2:7" x14ac:dyDescent="0.25">
      <c r="B23" s="55" t="s">
        <v>96</v>
      </c>
      <c r="C23" s="60">
        <v>1</v>
      </c>
      <c r="D23" s="60">
        <v>400</v>
      </c>
      <c r="E23" s="60">
        <v>8</v>
      </c>
      <c r="F23" s="60">
        <v>13</v>
      </c>
      <c r="G23" s="61">
        <v>1.2</v>
      </c>
    </row>
    <row r="24" spans="2:7" x14ac:dyDescent="0.25">
      <c r="B24" s="55" t="s">
        <v>97</v>
      </c>
      <c r="C24" s="2">
        <v>3</v>
      </c>
      <c r="D24" s="2">
        <v>110</v>
      </c>
      <c r="E24" s="2">
        <v>8</v>
      </c>
      <c r="F24" s="2">
        <v>20</v>
      </c>
      <c r="G24" s="56">
        <v>1.6</v>
      </c>
    </row>
    <row r="25" spans="2:7" x14ac:dyDescent="0.25">
      <c r="B25" s="55" t="s">
        <v>98</v>
      </c>
      <c r="C25" s="2">
        <v>5</v>
      </c>
      <c r="D25" s="2">
        <v>90</v>
      </c>
      <c r="E25" s="2">
        <v>10</v>
      </c>
      <c r="F25" s="2">
        <v>20</v>
      </c>
      <c r="G25" s="56">
        <v>2.2999999999999998</v>
      </c>
    </row>
    <row r="26" spans="2:7" x14ac:dyDescent="0.25">
      <c r="B26" s="55" t="s">
        <v>99</v>
      </c>
      <c r="C26" s="2">
        <v>10</v>
      </c>
      <c r="D26" s="2">
        <v>70</v>
      </c>
      <c r="E26" s="2">
        <v>10</v>
      </c>
      <c r="F26" s="2">
        <v>30</v>
      </c>
      <c r="G26" s="56">
        <v>3.3</v>
      </c>
    </row>
    <row r="27" spans="2:7" x14ac:dyDescent="0.25">
      <c r="B27" s="55" t="s">
        <v>100</v>
      </c>
      <c r="C27" s="2">
        <v>15</v>
      </c>
      <c r="D27" s="2">
        <v>85</v>
      </c>
      <c r="E27" s="2">
        <v>12.5</v>
      </c>
      <c r="F27" s="2">
        <v>25</v>
      </c>
      <c r="G27" s="56">
        <v>4.3</v>
      </c>
    </row>
    <row r="28" spans="2:7" x14ac:dyDescent="0.25">
      <c r="B28" s="55" t="s">
        <v>101</v>
      </c>
      <c r="C28" s="2">
        <v>25</v>
      </c>
      <c r="D28" s="2">
        <v>54</v>
      </c>
      <c r="E28" s="2">
        <v>16</v>
      </c>
      <c r="F28" s="2">
        <v>25</v>
      </c>
      <c r="G28" s="56">
        <v>7.1</v>
      </c>
    </row>
    <row r="29" spans="2:7" x14ac:dyDescent="0.25">
      <c r="B29" s="55" t="s">
        <v>102</v>
      </c>
      <c r="C29" s="2">
        <v>50</v>
      </c>
      <c r="D29" s="2">
        <v>32</v>
      </c>
      <c r="E29" s="2">
        <v>18</v>
      </c>
      <c r="F29" s="2">
        <v>40</v>
      </c>
      <c r="G29" s="56">
        <v>15.6</v>
      </c>
    </row>
    <row r="30" spans="2:7" x14ac:dyDescent="0.25">
      <c r="B30" s="55" t="s">
        <v>103</v>
      </c>
      <c r="C30" s="2">
        <v>100</v>
      </c>
      <c r="D30" s="2">
        <v>30</v>
      </c>
      <c r="E30" s="2">
        <v>20</v>
      </c>
      <c r="F30" s="2">
        <v>40</v>
      </c>
      <c r="G30" s="56">
        <v>17.600000000000001</v>
      </c>
    </row>
    <row r="31" spans="2:7" ht="15.75" thickBot="1" x14ac:dyDescent="0.3">
      <c r="B31" s="57" t="s">
        <v>104</v>
      </c>
      <c r="C31" s="58">
        <v>200</v>
      </c>
      <c r="D31" s="58">
        <v>24</v>
      </c>
      <c r="E31" s="58">
        <v>25</v>
      </c>
      <c r="F31" s="58">
        <v>60</v>
      </c>
      <c r="G31" s="59">
        <v>40.1</v>
      </c>
    </row>
    <row r="32" spans="2:7" x14ac:dyDescent="0.25">
      <c r="B32" s="55" t="s">
        <v>105</v>
      </c>
      <c r="C32" s="2">
        <v>330</v>
      </c>
      <c r="D32" s="63">
        <v>25</v>
      </c>
      <c r="E32" s="63">
        <v>35</v>
      </c>
      <c r="F32" s="63">
        <v>66</v>
      </c>
      <c r="G32" s="64">
        <v>80</v>
      </c>
    </row>
    <row r="33" spans="2:7" ht="15.75" thickBot="1" x14ac:dyDescent="0.3">
      <c r="B33" s="57" t="s">
        <v>106</v>
      </c>
      <c r="C33" s="58">
        <v>470</v>
      </c>
      <c r="D33" s="65">
        <v>23</v>
      </c>
      <c r="E33" s="65">
        <v>35</v>
      </c>
      <c r="F33" s="65">
        <v>86</v>
      </c>
      <c r="G33" s="66">
        <v>100</v>
      </c>
    </row>
    <row r="34" spans="2:7" x14ac:dyDescent="0.25">
      <c r="B34" s="52" t="s">
        <v>107</v>
      </c>
      <c r="C34" s="53">
        <v>680</v>
      </c>
      <c r="D34" s="67">
        <v>28</v>
      </c>
      <c r="E34" s="67">
        <v>60.8</v>
      </c>
      <c r="F34" s="67">
        <v>80</v>
      </c>
      <c r="G34" s="68">
        <v>280</v>
      </c>
    </row>
    <row r="35" spans="2:7" x14ac:dyDescent="0.25">
      <c r="B35" s="55" t="s">
        <v>108</v>
      </c>
      <c r="C35" s="2">
        <v>1000</v>
      </c>
      <c r="D35" s="63">
        <v>21</v>
      </c>
      <c r="E35" s="63">
        <v>60.8</v>
      </c>
      <c r="F35" s="63">
        <v>102</v>
      </c>
      <c r="G35" s="64">
        <v>340</v>
      </c>
    </row>
    <row r="36" spans="2:7" x14ac:dyDescent="0.25">
      <c r="B36" s="55" t="s">
        <v>109</v>
      </c>
      <c r="C36" s="2">
        <v>1500</v>
      </c>
      <c r="D36" s="63">
        <v>18</v>
      </c>
      <c r="E36" s="63">
        <v>60.8</v>
      </c>
      <c r="F36" s="63">
        <v>113</v>
      </c>
      <c r="G36" s="64">
        <v>400</v>
      </c>
    </row>
    <row r="37" spans="2:7" x14ac:dyDescent="0.25">
      <c r="B37" s="55" t="s">
        <v>110</v>
      </c>
      <c r="C37" s="2">
        <v>2200</v>
      </c>
      <c r="D37" s="63">
        <v>14</v>
      </c>
      <c r="E37" s="63">
        <v>60.8</v>
      </c>
      <c r="F37" s="63">
        <v>130</v>
      </c>
      <c r="G37" s="64">
        <v>500</v>
      </c>
    </row>
    <row r="38" spans="2:7" x14ac:dyDescent="0.25">
      <c r="B38" s="55" t="s">
        <v>111</v>
      </c>
      <c r="C38" s="2">
        <v>3300</v>
      </c>
      <c r="D38" s="63">
        <v>10</v>
      </c>
      <c r="E38" s="63">
        <v>60.8</v>
      </c>
      <c r="F38" s="63">
        <v>166</v>
      </c>
      <c r="G38" s="64">
        <v>600</v>
      </c>
    </row>
    <row r="39" spans="2:7" ht="15.75" thickBot="1" x14ac:dyDescent="0.3">
      <c r="B39" s="57" t="s">
        <v>112</v>
      </c>
      <c r="C39" s="58">
        <v>4700</v>
      </c>
      <c r="D39" s="65">
        <v>8</v>
      </c>
      <c r="E39" s="65">
        <v>60.8</v>
      </c>
      <c r="F39" s="65">
        <v>232</v>
      </c>
      <c r="G39" s="66">
        <v>800</v>
      </c>
    </row>
  </sheetData>
  <sheetProtection algorithmName="SHA-512" hashValue="S2+EmilZXwHAxoP/C6NstdEIlvPvsKgnT6qcH8+tkRuvpFV3pxZRVRUxjQr/cTWqKQRwZeHpCEroH42iR0TEUg==" saltValue="Xj9a8UlQwmpDwUjN/Ug/pA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Инструкция</vt:lpstr>
      <vt:lpstr>Разрядка постоянным током</vt:lpstr>
      <vt:lpstr>Лист выборки данных (2)</vt:lpstr>
      <vt:lpstr>Инструкция!Область_печати</vt:lpstr>
      <vt:lpstr>'Разрядка постоянным током'!Область_печати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2024-08-19T05:57:22Z</dcterms:modified>
</cp:coreProperties>
</file>